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408001D0-21A7-48BE-812A-E56A57EC3444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42. Banks Accounting(2004-2018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0" i="1" l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B70" i="1"/>
  <c r="C66" i="1"/>
  <c r="I66" i="1"/>
  <c r="K66" i="1"/>
  <c r="Q71" i="1"/>
  <c r="B68" i="1"/>
  <c r="Q72" i="1"/>
  <c r="Q73" i="1"/>
  <c r="Q74" i="1"/>
  <c r="Q75" i="1"/>
  <c r="Q76" i="1"/>
  <c r="D67" i="1"/>
  <c r="F67" i="1"/>
  <c r="N67" i="1"/>
  <c r="B67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B60" i="1"/>
  <c r="Q77" i="1"/>
  <c r="Q78" i="1"/>
  <c r="Q79" i="1"/>
  <c r="Q80" i="1"/>
  <c r="Q81" i="1"/>
  <c r="Q30" i="1"/>
  <c r="Q28" i="1"/>
  <c r="Q29" i="1"/>
  <c r="Q32" i="1"/>
  <c r="Q34" i="1"/>
  <c r="Q24" i="1"/>
  <c r="Q26" i="1"/>
  <c r="C23" i="1"/>
  <c r="C25" i="1" s="1"/>
  <c r="C27" i="1" s="1"/>
  <c r="D23" i="1"/>
  <c r="D25" i="1" s="1"/>
  <c r="D27" i="1" s="1"/>
  <c r="D31" i="1" s="1"/>
  <c r="D33" i="1" s="1"/>
  <c r="D35" i="1" s="1"/>
  <c r="E23" i="1"/>
  <c r="E25" i="1" s="1"/>
  <c r="E27" i="1" s="1"/>
  <c r="E31" i="1" s="1"/>
  <c r="E33" i="1" s="1"/>
  <c r="E35" i="1" s="1"/>
  <c r="E64" i="1" s="1"/>
  <c r="F23" i="1"/>
  <c r="F25" i="1" s="1"/>
  <c r="F27" i="1" s="1"/>
  <c r="F31" i="1" s="1"/>
  <c r="F33" i="1" s="1"/>
  <c r="F35" i="1" s="1"/>
  <c r="F64" i="1" s="1"/>
  <c r="G23" i="1"/>
  <c r="G25" i="1" s="1"/>
  <c r="G27" i="1" s="1"/>
  <c r="G31" i="1" s="1"/>
  <c r="G33" i="1" s="1"/>
  <c r="G35" i="1" s="1"/>
  <c r="G64" i="1" s="1"/>
  <c r="H23" i="1"/>
  <c r="H25" i="1" s="1"/>
  <c r="H27" i="1" s="1"/>
  <c r="H31" i="1" s="1"/>
  <c r="H33" i="1" s="1"/>
  <c r="H35" i="1" s="1"/>
  <c r="H64" i="1" s="1"/>
  <c r="I23" i="1"/>
  <c r="I25" i="1" s="1"/>
  <c r="I27" i="1" s="1"/>
  <c r="I31" i="1" s="1"/>
  <c r="I33" i="1" s="1"/>
  <c r="I35" i="1" s="1"/>
  <c r="I64" i="1" s="1"/>
  <c r="J23" i="1"/>
  <c r="J25" i="1" s="1"/>
  <c r="J27" i="1" s="1"/>
  <c r="J31" i="1" s="1"/>
  <c r="J33" i="1" s="1"/>
  <c r="J35" i="1" s="1"/>
  <c r="J64" i="1" s="1"/>
  <c r="K23" i="1"/>
  <c r="K25" i="1" s="1"/>
  <c r="K27" i="1" s="1"/>
  <c r="K31" i="1" s="1"/>
  <c r="K33" i="1" s="1"/>
  <c r="K63" i="1" s="1"/>
  <c r="L23" i="1"/>
  <c r="L25" i="1" s="1"/>
  <c r="L66" i="1" s="1"/>
  <c r="M23" i="1"/>
  <c r="M25" i="1" s="1"/>
  <c r="M27" i="1" s="1"/>
  <c r="M31" i="1" s="1"/>
  <c r="M33" i="1" s="1"/>
  <c r="M35" i="1" s="1"/>
  <c r="M64" i="1" s="1"/>
  <c r="N23" i="1"/>
  <c r="N25" i="1" s="1"/>
  <c r="N27" i="1" s="1"/>
  <c r="N31" i="1" s="1"/>
  <c r="N33" i="1" s="1"/>
  <c r="N35" i="1" s="1"/>
  <c r="N64" i="1" s="1"/>
  <c r="O23" i="1"/>
  <c r="O25" i="1" s="1"/>
  <c r="O27" i="1" s="1"/>
  <c r="O31" i="1" s="1"/>
  <c r="O33" i="1" s="1"/>
  <c r="O35" i="1" s="1"/>
  <c r="O64" i="1" s="1"/>
  <c r="P23" i="1"/>
  <c r="P25" i="1" s="1"/>
  <c r="P66" i="1" s="1"/>
  <c r="B23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Q39" i="1"/>
  <c r="Q38" i="1"/>
  <c r="Q37" i="1"/>
  <c r="Q22" i="1"/>
  <c r="Q21" i="1"/>
  <c r="C12" i="1"/>
  <c r="D12" i="1"/>
  <c r="E12" i="1"/>
  <c r="F12" i="1"/>
  <c r="F146" i="1" s="1"/>
  <c r="G12" i="1"/>
  <c r="G146" i="1" s="1"/>
  <c r="H12" i="1"/>
  <c r="H146" i="1" s="1"/>
  <c r="I12" i="1"/>
  <c r="J12" i="1"/>
  <c r="J118" i="1" s="1"/>
  <c r="K12" i="1"/>
  <c r="K113" i="1" s="1"/>
  <c r="L12" i="1"/>
  <c r="L117" i="1" s="1"/>
  <c r="M12" i="1"/>
  <c r="M115" i="1" s="1"/>
  <c r="N12" i="1"/>
  <c r="N146" i="1" s="1"/>
  <c r="O12" i="1"/>
  <c r="O146" i="1" s="1"/>
  <c r="P12" i="1"/>
  <c r="P146" i="1" s="1"/>
  <c r="B12" i="1"/>
  <c r="L17" i="1"/>
  <c r="L52" i="1" s="1"/>
  <c r="M17" i="1"/>
  <c r="M59" i="1" s="1"/>
  <c r="N17" i="1"/>
  <c r="N50" i="1" s="1"/>
  <c r="O17" i="1"/>
  <c r="O68" i="1" s="1"/>
  <c r="P17" i="1"/>
  <c r="P51" i="1" s="1"/>
  <c r="C17" i="1"/>
  <c r="C50" i="1" s="1"/>
  <c r="D17" i="1"/>
  <c r="D52" i="1" s="1"/>
  <c r="E17" i="1"/>
  <c r="E50" i="1" s="1"/>
  <c r="F17" i="1"/>
  <c r="F50" i="1" s="1"/>
  <c r="G17" i="1"/>
  <c r="G68" i="1" s="1"/>
  <c r="H17" i="1"/>
  <c r="H51" i="1" s="1"/>
  <c r="I17" i="1"/>
  <c r="I50" i="1" s="1"/>
  <c r="J17" i="1"/>
  <c r="J50" i="1" s="1"/>
  <c r="K17" i="1"/>
  <c r="K50" i="1" s="1"/>
  <c r="B17" i="1"/>
  <c r="Q16" i="1"/>
  <c r="Q15" i="1"/>
  <c r="Q14" i="1"/>
  <c r="Q10" i="1"/>
  <c r="Q7" i="1"/>
  <c r="Q8" i="1"/>
  <c r="Q9" i="1"/>
  <c r="Q11" i="1"/>
  <c r="Q6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C140" i="1"/>
  <c r="C141" i="1"/>
  <c r="Q141" i="1" s="1"/>
  <c r="C142" i="1"/>
  <c r="Q142" i="1" s="1"/>
  <c r="C143" i="1"/>
  <c r="Q143" i="1" s="1"/>
  <c r="C144" i="1"/>
  <c r="C145" i="1"/>
  <c r="Q145" i="1" s="1"/>
  <c r="C139" i="1"/>
  <c r="Q138" i="1"/>
  <c r="D109" i="1"/>
  <c r="D110" i="1" s="1"/>
  <c r="E109" i="1"/>
  <c r="E110" i="1" s="1"/>
  <c r="F109" i="1"/>
  <c r="F110" i="1" s="1"/>
  <c r="G109" i="1"/>
  <c r="G110" i="1" s="1"/>
  <c r="H109" i="1"/>
  <c r="I109" i="1"/>
  <c r="J109" i="1"/>
  <c r="K109" i="1"/>
  <c r="K110" i="1" s="1"/>
  <c r="L109" i="1"/>
  <c r="L110" i="1" s="1"/>
  <c r="M109" i="1"/>
  <c r="M110" i="1" s="1"/>
  <c r="N109" i="1"/>
  <c r="N110" i="1" s="1"/>
  <c r="O109" i="1"/>
  <c r="O110" i="1" s="1"/>
  <c r="P109" i="1"/>
  <c r="C109" i="1"/>
  <c r="C110" i="1" s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C107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C106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C105" i="1"/>
  <c r="E87" i="1"/>
  <c r="F87" i="1"/>
  <c r="G87" i="1"/>
  <c r="H87" i="1"/>
  <c r="I87" i="1"/>
  <c r="J87" i="1"/>
  <c r="K87" i="1"/>
  <c r="L87" i="1"/>
  <c r="M87" i="1"/>
  <c r="N87" i="1"/>
  <c r="O87" i="1"/>
  <c r="P87" i="1"/>
  <c r="E88" i="1"/>
  <c r="F88" i="1"/>
  <c r="G88" i="1"/>
  <c r="H88" i="1"/>
  <c r="I88" i="1"/>
  <c r="J88" i="1"/>
  <c r="K88" i="1"/>
  <c r="L88" i="1"/>
  <c r="M88" i="1"/>
  <c r="N88" i="1"/>
  <c r="O88" i="1"/>
  <c r="P88" i="1"/>
  <c r="E89" i="1"/>
  <c r="F89" i="1"/>
  <c r="G89" i="1"/>
  <c r="H89" i="1"/>
  <c r="I89" i="1"/>
  <c r="J89" i="1"/>
  <c r="K89" i="1"/>
  <c r="L89" i="1"/>
  <c r="M89" i="1"/>
  <c r="N89" i="1"/>
  <c r="O89" i="1"/>
  <c r="P89" i="1"/>
  <c r="E90" i="1"/>
  <c r="F90" i="1"/>
  <c r="G90" i="1"/>
  <c r="H90" i="1"/>
  <c r="I90" i="1"/>
  <c r="J90" i="1"/>
  <c r="K90" i="1"/>
  <c r="L90" i="1"/>
  <c r="M90" i="1"/>
  <c r="N90" i="1"/>
  <c r="O90" i="1"/>
  <c r="P90" i="1"/>
  <c r="E91" i="1"/>
  <c r="F91" i="1"/>
  <c r="G91" i="1"/>
  <c r="H91" i="1"/>
  <c r="I91" i="1"/>
  <c r="J91" i="1"/>
  <c r="K91" i="1"/>
  <c r="L91" i="1"/>
  <c r="M91" i="1"/>
  <c r="N91" i="1"/>
  <c r="O91" i="1"/>
  <c r="P91" i="1"/>
  <c r="E92" i="1"/>
  <c r="F92" i="1"/>
  <c r="G92" i="1"/>
  <c r="H92" i="1"/>
  <c r="I92" i="1"/>
  <c r="J92" i="1"/>
  <c r="K92" i="1"/>
  <c r="L92" i="1"/>
  <c r="M92" i="1"/>
  <c r="N92" i="1"/>
  <c r="O92" i="1"/>
  <c r="P92" i="1"/>
  <c r="E93" i="1"/>
  <c r="F93" i="1"/>
  <c r="G93" i="1"/>
  <c r="H93" i="1"/>
  <c r="I93" i="1"/>
  <c r="J93" i="1"/>
  <c r="K93" i="1"/>
  <c r="L93" i="1"/>
  <c r="M93" i="1"/>
  <c r="N93" i="1"/>
  <c r="O93" i="1"/>
  <c r="P93" i="1"/>
  <c r="D88" i="1"/>
  <c r="D89" i="1"/>
  <c r="D90" i="1"/>
  <c r="D91" i="1"/>
  <c r="D92" i="1"/>
  <c r="D93" i="1"/>
  <c r="D87" i="1"/>
  <c r="K68" i="1" l="1"/>
  <c r="B44" i="1"/>
  <c r="C56" i="1"/>
  <c r="O67" i="1"/>
  <c r="G67" i="1"/>
  <c r="L68" i="1"/>
  <c r="D68" i="1"/>
  <c r="J66" i="1"/>
  <c r="M67" i="1"/>
  <c r="E67" i="1"/>
  <c r="J68" i="1"/>
  <c r="H66" i="1"/>
  <c r="L67" i="1"/>
  <c r="I68" i="1"/>
  <c r="O66" i="1"/>
  <c r="G66" i="1"/>
  <c r="K67" i="1"/>
  <c r="C67" i="1"/>
  <c r="P68" i="1"/>
  <c r="Q68" i="1" s="1"/>
  <c r="H68" i="1"/>
  <c r="N66" i="1"/>
  <c r="F66" i="1"/>
  <c r="C68" i="1"/>
  <c r="P50" i="1"/>
  <c r="J67" i="1"/>
  <c r="M66" i="1"/>
  <c r="E66" i="1"/>
  <c r="J57" i="1"/>
  <c r="I67" i="1"/>
  <c r="N68" i="1"/>
  <c r="F68" i="1"/>
  <c r="D66" i="1"/>
  <c r="P67" i="1"/>
  <c r="Q67" i="1" s="1"/>
  <c r="H67" i="1"/>
  <c r="M68" i="1"/>
  <c r="E68" i="1"/>
  <c r="D51" i="1"/>
  <c r="G44" i="1"/>
  <c r="D45" i="1"/>
  <c r="D55" i="1"/>
  <c r="B61" i="1"/>
  <c r="Q60" i="1"/>
  <c r="L54" i="1"/>
  <c r="L55" i="1"/>
  <c r="I61" i="1"/>
  <c r="J63" i="1"/>
  <c r="I45" i="1"/>
  <c r="K56" i="1"/>
  <c r="I63" i="1"/>
  <c r="O44" i="1"/>
  <c r="P54" i="1"/>
  <c r="H45" i="1"/>
  <c r="H63" i="1"/>
  <c r="O63" i="1"/>
  <c r="G63" i="1"/>
  <c r="N63" i="1"/>
  <c r="F63" i="1"/>
  <c r="K59" i="1"/>
  <c r="M63" i="1"/>
  <c r="E63" i="1"/>
  <c r="D64" i="1"/>
  <c r="M54" i="1"/>
  <c r="C59" i="1"/>
  <c r="D63" i="1"/>
  <c r="M45" i="1"/>
  <c r="E45" i="1"/>
  <c r="G51" i="1"/>
  <c r="N54" i="1"/>
  <c r="F54" i="1"/>
  <c r="M55" i="1"/>
  <c r="E55" i="1"/>
  <c r="D56" i="1"/>
  <c r="K57" i="1"/>
  <c r="C57" i="1"/>
  <c r="L59" i="1"/>
  <c r="D59" i="1"/>
  <c r="J61" i="1"/>
  <c r="M50" i="1"/>
  <c r="B52" i="1"/>
  <c r="D54" i="1"/>
  <c r="K55" i="1"/>
  <c r="C55" i="1"/>
  <c r="J56" i="1"/>
  <c r="B57" i="1"/>
  <c r="I57" i="1"/>
  <c r="J59" i="1"/>
  <c r="P61" i="1"/>
  <c r="Q61" i="1" s="1"/>
  <c r="H61" i="1"/>
  <c r="J45" i="1"/>
  <c r="H50" i="1"/>
  <c r="N52" i="1"/>
  <c r="K54" i="1"/>
  <c r="C54" i="1"/>
  <c r="J55" i="1"/>
  <c r="I56" i="1"/>
  <c r="P57" i="1"/>
  <c r="H57" i="1"/>
  <c r="B59" i="1"/>
  <c r="I59" i="1"/>
  <c r="O61" i="1"/>
  <c r="G61" i="1"/>
  <c r="E54" i="1"/>
  <c r="G50" i="1"/>
  <c r="M52" i="1"/>
  <c r="J54" i="1"/>
  <c r="B55" i="1"/>
  <c r="I55" i="1"/>
  <c r="H56" i="1"/>
  <c r="O57" i="1"/>
  <c r="G57" i="1"/>
  <c r="P59" i="1"/>
  <c r="H59" i="1"/>
  <c r="N61" i="1"/>
  <c r="F61" i="1"/>
  <c r="O51" i="1"/>
  <c r="I54" i="1"/>
  <c r="P55" i="1"/>
  <c r="H55" i="1"/>
  <c r="O56" i="1"/>
  <c r="G56" i="1"/>
  <c r="N57" i="1"/>
  <c r="F57" i="1"/>
  <c r="O59" i="1"/>
  <c r="G59" i="1"/>
  <c r="M61" i="1"/>
  <c r="E61" i="1"/>
  <c r="N51" i="1"/>
  <c r="H54" i="1"/>
  <c r="O55" i="1"/>
  <c r="G55" i="1"/>
  <c r="N56" i="1"/>
  <c r="F56" i="1"/>
  <c r="M57" i="1"/>
  <c r="E57" i="1"/>
  <c r="N59" i="1"/>
  <c r="F59" i="1"/>
  <c r="L61" i="1"/>
  <c r="D61" i="1"/>
  <c r="J51" i="1"/>
  <c r="O54" i="1"/>
  <c r="G54" i="1"/>
  <c r="N55" i="1"/>
  <c r="F55" i="1"/>
  <c r="M56" i="1"/>
  <c r="E56" i="1"/>
  <c r="L57" i="1"/>
  <c r="D57" i="1"/>
  <c r="E59" i="1"/>
  <c r="K61" i="1"/>
  <c r="C61" i="1"/>
  <c r="K44" i="1"/>
  <c r="J47" i="1"/>
  <c r="L51" i="1"/>
  <c r="K52" i="1"/>
  <c r="C52" i="1"/>
  <c r="J44" i="1"/>
  <c r="H47" i="1"/>
  <c r="L50" i="1"/>
  <c r="D50" i="1"/>
  <c r="K51" i="1"/>
  <c r="C51" i="1"/>
  <c r="J52" i="1"/>
  <c r="O48" i="1"/>
  <c r="I52" i="1"/>
  <c r="O45" i="1"/>
  <c r="G45" i="1"/>
  <c r="C44" i="1"/>
  <c r="I48" i="1"/>
  <c r="B51" i="1"/>
  <c r="I51" i="1"/>
  <c r="P52" i="1"/>
  <c r="H52" i="1"/>
  <c r="I44" i="1"/>
  <c r="M48" i="1"/>
  <c r="N45" i="1"/>
  <c r="F45" i="1"/>
  <c r="B50" i="1"/>
  <c r="O52" i="1"/>
  <c r="G52" i="1"/>
  <c r="F52" i="1"/>
  <c r="E48" i="1"/>
  <c r="O50" i="1"/>
  <c r="F51" i="1"/>
  <c r="E52" i="1"/>
  <c r="K47" i="1"/>
  <c r="O47" i="1"/>
  <c r="M51" i="1"/>
  <c r="E51" i="1"/>
  <c r="N44" i="1"/>
  <c r="F44" i="1"/>
  <c r="J48" i="1"/>
  <c r="M44" i="1"/>
  <c r="E44" i="1"/>
  <c r="L44" i="1"/>
  <c r="D44" i="1"/>
  <c r="I47" i="1"/>
  <c r="H48" i="1"/>
  <c r="G48" i="1"/>
  <c r="G47" i="1"/>
  <c r="N48" i="1"/>
  <c r="F48" i="1"/>
  <c r="N47" i="1"/>
  <c r="F47" i="1"/>
  <c r="P44" i="1"/>
  <c r="H44" i="1"/>
  <c r="M47" i="1"/>
  <c r="E47" i="1"/>
  <c r="D48" i="1"/>
  <c r="D47" i="1"/>
  <c r="K48" i="1"/>
  <c r="Q23" i="1"/>
  <c r="K35" i="1"/>
  <c r="K64" i="1" s="1"/>
  <c r="C31" i="1"/>
  <c r="L27" i="1"/>
  <c r="L56" i="1" s="1"/>
  <c r="P27" i="1"/>
  <c r="P56" i="1" s="1"/>
  <c r="D41" i="1"/>
  <c r="B25" i="1"/>
  <c r="B66" i="1" s="1"/>
  <c r="Q66" i="1" s="1"/>
  <c r="H41" i="1"/>
  <c r="O41" i="1"/>
  <c r="N41" i="1"/>
  <c r="M41" i="1"/>
  <c r="E41" i="1"/>
  <c r="I41" i="1"/>
  <c r="G41" i="1"/>
  <c r="B18" i="1"/>
  <c r="N18" i="1"/>
  <c r="M18" i="1"/>
  <c r="H18" i="1"/>
  <c r="Q40" i="1"/>
  <c r="J18" i="1"/>
  <c r="P18" i="1"/>
  <c r="F18" i="1"/>
  <c r="E18" i="1"/>
  <c r="J41" i="1"/>
  <c r="F41" i="1"/>
  <c r="I18" i="1"/>
  <c r="G18" i="1"/>
  <c r="D18" i="1"/>
  <c r="K18" i="1"/>
  <c r="C18" i="1"/>
  <c r="L18" i="1"/>
  <c r="I117" i="1"/>
  <c r="O18" i="1"/>
  <c r="Q17" i="1"/>
  <c r="Q12" i="1"/>
  <c r="Q144" i="1"/>
  <c r="Q140" i="1"/>
  <c r="I146" i="1"/>
  <c r="J146" i="1"/>
  <c r="Q139" i="1"/>
  <c r="M146" i="1"/>
  <c r="E146" i="1"/>
  <c r="C146" i="1"/>
  <c r="L146" i="1"/>
  <c r="D146" i="1"/>
  <c r="K146" i="1"/>
  <c r="P110" i="1"/>
  <c r="I110" i="1"/>
  <c r="H110" i="1"/>
  <c r="J110" i="1"/>
  <c r="L112" i="1"/>
  <c r="I116" i="1"/>
  <c r="M117" i="1"/>
  <c r="D118" i="1"/>
  <c r="D116" i="1"/>
  <c r="J115" i="1"/>
  <c r="I115" i="1"/>
  <c r="L114" i="1"/>
  <c r="I113" i="1"/>
  <c r="J117" i="1"/>
  <c r="I118" i="1"/>
  <c r="K114" i="1"/>
  <c r="K112" i="1"/>
  <c r="I114" i="1"/>
  <c r="K115" i="1"/>
  <c r="J114" i="1"/>
  <c r="J112" i="1"/>
  <c r="Q110" i="1"/>
  <c r="Q107" i="1"/>
  <c r="D117" i="1"/>
  <c r="K117" i="1"/>
  <c r="F116" i="1"/>
  <c r="F113" i="1"/>
  <c r="F118" i="1"/>
  <c r="F115" i="1"/>
  <c r="F112" i="1"/>
  <c r="F117" i="1"/>
  <c r="F114" i="1"/>
  <c r="P114" i="1"/>
  <c r="P112" i="1"/>
  <c r="P117" i="1"/>
  <c r="P115" i="1"/>
  <c r="P118" i="1"/>
  <c r="P113" i="1"/>
  <c r="H114" i="1"/>
  <c r="H116" i="1"/>
  <c r="H113" i="1"/>
  <c r="H118" i="1"/>
  <c r="H115" i="1"/>
  <c r="H117" i="1"/>
  <c r="O117" i="1"/>
  <c r="O118" i="1"/>
  <c r="O113" i="1"/>
  <c r="O116" i="1"/>
  <c r="O114" i="1"/>
  <c r="O112" i="1"/>
  <c r="O115" i="1"/>
  <c r="G113" i="1"/>
  <c r="G118" i="1"/>
  <c r="G115" i="1"/>
  <c r="G112" i="1"/>
  <c r="G114" i="1"/>
  <c r="G116" i="1"/>
  <c r="P116" i="1"/>
  <c r="N112" i="1"/>
  <c r="N118" i="1"/>
  <c r="N115" i="1"/>
  <c r="N113" i="1"/>
  <c r="N116" i="1"/>
  <c r="N117" i="1"/>
  <c r="N114" i="1"/>
  <c r="H112" i="1"/>
  <c r="G117" i="1"/>
  <c r="D115" i="1"/>
  <c r="L116" i="1"/>
  <c r="M113" i="1"/>
  <c r="C115" i="1"/>
  <c r="C113" i="1"/>
  <c r="D112" i="1"/>
  <c r="E116" i="1"/>
  <c r="I112" i="1"/>
  <c r="K118" i="1"/>
  <c r="L115" i="1"/>
  <c r="J113" i="1"/>
  <c r="M112" i="1"/>
  <c r="C112" i="1"/>
  <c r="E114" i="1"/>
  <c r="M114" i="1"/>
  <c r="C118" i="1"/>
  <c r="E117" i="1"/>
  <c r="C117" i="1"/>
  <c r="E112" i="1"/>
  <c r="M116" i="1"/>
  <c r="D114" i="1"/>
  <c r="E118" i="1"/>
  <c r="M118" i="1"/>
  <c r="K116" i="1"/>
  <c r="C116" i="1"/>
  <c r="E115" i="1"/>
  <c r="L113" i="1"/>
  <c r="C114" i="1"/>
  <c r="D113" i="1"/>
  <c r="E113" i="1"/>
  <c r="L118" i="1"/>
  <c r="J116" i="1"/>
  <c r="Q105" i="1"/>
  <c r="Q109" i="1"/>
  <c r="E96" i="1"/>
  <c r="M97" i="1"/>
  <c r="Q106" i="1"/>
  <c r="E99" i="1"/>
  <c r="M98" i="1"/>
  <c r="K98" i="1"/>
  <c r="D100" i="1"/>
  <c r="F98" i="1"/>
  <c r="D99" i="1"/>
  <c r="E98" i="1"/>
  <c r="M99" i="1"/>
  <c r="K100" i="1"/>
  <c r="L97" i="1"/>
  <c r="L98" i="1"/>
  <c r="K97" i="1"/>
  <c r="L99" i="1"/>
  <c r="K99" i="1"/>
  <c r="L100" i="1"/>
  <c r="F97" i="1"/>
  <c r="M96" i="1"/>
  <c r="N85" i="1"/>
  <c r="N98" i="1"/>
  <c r="E97" i="1"/>
  <c r="L96" i="1"/>
  <c r="M85" i="1"/>
  <c r="K101" i="1"/>
  <c r="O97" i="1"/>
  <c r="K96" i="1"/>
  <c r="N97" i="1"/>
  <c r="H96" i="1"/>
  <c r="G96" i="1"/>
  <c r="P96" i="1"/>
  <c r="F96" i="1"/>
  <c r="O96" i="1"/>
  <c r="G97" i="1"/>
  <c r="D98" i="1"/>
  <c r="N96" i="1"/>
  <c r="D97" i="1"/>
  <c r="J102" i="1"/>
  <c r="H102" i="1"/>
  <c r="J100" i="1"/>
  <c r="F103" i="1"/>
  <c r="P101" i="1"/>
  <c r="D101" i="1"/>
  <c r="J103" i="1"/>
  <c r="K102" i="1"/>
  <c r="L101" i="1"/>
  <c r="M100" i="1"/>
  <c r="E100" i="1"/>
  <c r="N99" i="1"/>
  <c r="F99" i="1"/>
  <c r="O98" i="1"/>
  <c r="G98" i="1"/>
  <c r="P97" i="1"/>
  <c r="H97" i="1"/>
  <c r="I96" i="1"/>
  <c r="P103" i="1"/>
  <c r="H103" i="1"/>
  <c r="I102" i="1"/>
  <c r="J101" i="1"/>
  <c r="H85" i="1"/>
  <c r="P102" i="1"/>
  <c r="G103" i="1"/>
  <c r="N103" i="1"/>
  <c r="H101" i="1"/>
  <c r="J99" i="1"/>
  <c r="E85" i="1"/>
  <c r="D96" i="1"/>
  <c r="M103" i="1"/>
  <c r="E103" i="1"/>
  <c r="N102" i="1"/>
  <c r="F102" i="1"/>
  <c r="O101" i="1"/>
  <c r="G101" i="1"/>
  <c r="P100" i="1"/>
  <c r="H100" i="1"/>
  <c r="I99" i="1"/>
  <c r="J98" i="1"/>
  <c r="I103" i="1"/>
  <c r="F85" i="1"/>
  <c r="G102" i="1"/>
  <c r="I100" i="1"/>
  <c r="D103" i="1"/>
  <c r="L103" i="1"/>
  <c r="M102" i="1"/>
  <c r="E102" i="1"/>
  <c r="N101" i="1"/>
  <c r="F101" i="1"/>
  <c r="O100" i="1"/>
  <c r="G100" i="1"/>
  <c r="P99" i="1"/>
  <c r="H99" i="1"/>
  <c r="I98" i="1"/>
  <c r="J97" i="1"/>
  <c r="O103" i="1"/>
  <c r="I101" i="1"/>
  <c r="O102" i="1"/>
  <c r="D102" i="1"/>
  <c r="K103" i="1"/>
  <c r="L102" i="1"/>
  <c r="M101" i="1"/>
  <c r="E101" i="1"/>
  <c r="N100" i="1"/>
  <c r="F100" i="1"/>
  <c r="O99" i="1"/>
  <c r="G99" i="1"/>
  <c r="P98" i="1"/>
  <c r="H98" i="1"/>
  <c r="I97" i="1"/>
  <c r="J96" i="1"/>
  <c r="P85" i="1"/>
  <c r="O94" i="1"/>
  <c r="N94" i="1"/>
  <c r="F94" i="1"/>
  <c r="L85" i="1"/>
  <c r="F125" i="1"/>
  <c r="M94" i="1"/>
  <c r="E94" i="1"/>
  <c r="J94" i="1"/>
  <c r="D94" i="1"/>
  <c r="D85" i="1"/>
  <c r="I94" i="1"/>
  <c r="L94" i="1"/>
  <c r="K94" i="1"/>
  <c r="P94" i="1"/>
  <c r="H94" i="1"/>
  <c r="D124" i="1"/>
  <c r="G94" i="1"/>
  <c r="C85" i="1"/>
  <c r="K85" i="1"/>
  <c r="J85" i="1"/>
  <c r="I85" i="1"/>
  <c r="O85" i="1"/>
  <c r="G85" i="1"/>
  <c r="E126" i="1"/>
  <c r="Q44" i="1" l="1"/>
  <c r="Q50" i="1"/>
  <c r="Q57" i="1"/>
  <c r="Q59" i="1"/>
  <c r="Q52" i="1"/>
  <c r="I46" i="1"/>
  <c r="O46" i="1"/>
  <c r="P46" i="1"/>
  <c r="G46" i="1"/>
  <c r="H46" i="1"/>
  <c r="M46" i="1"/>
  <c r="N46" i="1"/>
  <c r="L46" i="1"/>
  <c r="E46" i="1"/>
  <c r="B46" i="1"/>
  <c r="B27" i="1"/>
  <c r="B54" i="1"/>
  <c r="C46" i="1"/>
  <c r="F46" i="1"/>
  <c r="K46" i="1"/>
  <c r="D46" i="1"/>
  <c r="J46" i="1"/>
  <c r="E122" i="1"/>
  <c r="C33" i="1"/>
  <c r="C63" i="1" s="1"/>
  <c r="C48" i="1"/>
  <c r="K41" i="1"/>
  <c r="K45" i="1"/>
  <c r="F122" i="1"/>
  <c r="P31" i="1"/>
  <c r="P48" i="1" s="1"/>
  <c r="L31" i="1"/>
  <c r="Q25" i="1"/>
  <c r="Q18" i="1"/>
  <c r="H134" i="1"/>
  <c r="M132" i="1"/>
  <c r="O125" i="1"/>
  <c r="N136" i="1"/>
  <c r="M135" i="1"/>
  <c r="F133" i="1"/>
  <c r="N130" i="1"/>
  <c r="N135" i="1"/>
  <c r="J130" i="1"/>
  <c r="E135" i="1"/>
  <c r="P134" i="1"/>
  <c r="D136" i="1"/>
  <c r="D130" i="1"/>
  <c r="D134" i="1"/>
  <c r="D135" i="1"/>
  <c r="J136" i="1"/>
  <c r="G130" i="1"/>
  <c r="F135" i="1"/>
  <c r="H135" i="1"/>
  <c r="L135" i="1"/>
  <c r="I133" i="1"/>
  <c r="I136" i="1"/>
  <c r="D132" i="1"/>
  <c r="L133" i="1"/>
  <c r="G133" i="1"/>
  <c r="H133" i="1"/>
  <c r="Q114" i="1"/>
  <c r="G136" i="1"/>
  <c r="Q146" i="1"/>
  <c r="G134" i="1"/>
  <c r="F134" i="1"/>
  <c r="H130" i="1"/>
  <c r="I131" i="1"/>
  <c r="J131" i="1"/>
  <c r="P131" i="1"/>
  <c r="G132" i="1"/>
  <c r="M134" i="1"/>
  <c r="M130" i="1"/>
  <c r="K133" i="1"/>
  <c r="K134" i="1"/>
  <c r="L136" i="1"/>
  <c r="M136" i="1"/>
  <c r="K130" i="1"/>
  <c r="L134" i="1"/>
  <c r="L132" i="1"/>
  <c r="Q115" i="1"/>
  <c r="E128" i="1"/>
  <c r="N128" i="1"/>
  <c r="O136" i="1"/>
  <c r="F130" i="1"/>
  <c r="F132" i="1"/>
  <c r="M131" i="1"/>
  <c r="E132" i="1"/>
  <c r="H132" i="1"/>
  <c r="I132" i="1"/>
  <c r="E136" i="1"/>
  <c r="I134" i="1"/>
  <c r="O132" i="1"/>
  <c r="K136" i="1"/>
  <c r="P135" i="1"/>
  <c r="G131" i="1"/>
  <c r="N132" i="1"/>
  <c r="K131" i="1"/>
  <c r="E133" i="1"/>
  <c r="P132" i="1"/>
  <c r="O130" i="1"/>
  <c r="N133" i="1"/>
  <c r="J134" i="1"/>
  <c r="O131" i="1"/>
  <c r="O133" i="1"/>
  <c r="I135" i="1"/>
  <c r="P133" i="1"/>
  <c r="G135" i="1"/>
  <c r="P136" i="1"/>
  <c r="I130" i="1"/>
  <c r="E134" i="1"/>
  <c r="H136" i="1"/>
  <c r="P130" i="1"/>
  <c r="K135" i="1"/>
  <c r="L131" i="1"/>
  <c r="O135" i="1"/>
  <c r="E130" i="1"/>
  <c r="N134" i="1"/>
  <c r="O134" i="1"/>
  <c r="J132" i="1"/>
  <c r="F136" i="1"/>
  <c r="J133" i="1"/>
  <c r="J135" i="1"/>
  <c r="H131" i="1"/>
  <c r="L130" i="1"/>
  <c r="F131" i="1"/>
  <c r="M133" i="1"/>
  <c r="K132" i="1"/>
  <c r="E131" i="1"/>
  <c r="N131" i="1"/>
  <c r="J124" i="1"/>
  <c r="G126" i="1"/>
  <c r="N124" i="1"/>
  <c r="E125" i="1"/>
  <c r="D123" i="1"/>
  <c r="L128" i="1"/>
  <c r="I122" i="1"/>
  <c r="D131" i="1"/>
  <c r="D133" i="1"/>
  <c r="K127" i="1"/>
  <c r="P125" i="1"/>
  <c r="J123" i="1"/>
  <c r="F126" i="1"/>
  <c r="P128" i="1"/>
  <c r="H127" i="1"/>
  <c r="H125" i="1"/>
  <c r="I128" i="1"/>
  <c r="N126" i="1"/>
  <c r="E127" i="1"/>
  <c r="M128" i="1"/>
  <c r="E124" i="1"/>
  <c r="N127" i="1"/>
  <c r="L123" i="1"/>
  <c r="E123" i="1"/>
  <c r="M124" i="1"/>
  <c r="P123" i="1"/>
  <c r="M127" i="1"/>
  <c r="P127" i="1"/>
  <c r="H124" i="1"/>
  <c r="M122" i="1"/>
  <c r="I126" i="1"/>
  <c r="H123" i="1"/>
  <c r="K123" i="1"/>
  <c r="Q82" i="1"/>
  <c r="N122" i="1"/>
  <c r="G122" i="1"/>
  <c r="F127" i="1"/>
  <c r="O123" i="1"/>
  <c r="G127" i="1"/>
  <c r="F124" i="1"/>
  <c r="G124" i="1"/>
  <c r="L125" i="1"/>
  <c r="I127" i="1"/>
  <c r="L122" i="1"/>
  <c r="M123" i="1"/>
  <c r="K122" i="1"/>
  <c r="F128" i="1"/>
  <c r="P122" i="1"/>
  <c r="L127" i="1"/>
  <c r="L126" i="1"/>
  <c r="O124" i="1"/>
  <c r="M125" i="1"/>
  <c r="D119" i="1"/>
  <c r="O122" i="1"/>
  <c r="J126" i="1"/>
  <c r="K124" i="1"/>
  <c r="Q83" i="1"/>
  <c r="N123" i="1"/>
  <c r="K126" i="1"/>
  <c r="P124" i="1"/>
  <c r="O128" i="1"/>
  <c r="J127" i="1"/>
  <c r="N125" i="1"/>
  <c r="O126" i="1"/>
  <c r="H126" i="1"/>
  <c r="J128" i="1"/>
  <c r="K125" i="1"/>
  <c r="J125" i="1"/>
  <c r="O127" i="1"/>
  <c r="I124" i="1"/>
  <c r="G125" i="1"/>
  <c r="F123" i="1"/>
  <c r="Q84" i="1"/>
  <c r="K128" i="1"/>
  <c r="L124" i="1"/>
  <c r="G128" i="1"/>
  <c r="M126" i="1"/>
  <c r="I125" i="1"/>
  <c r="G123" i="1"/>
  <c r="J122" i="1"/>
  <c r="P126" i="1"/>
  <c r="I123" i="1"/>
  <c r="H122" i="1"/>
  <c r="H128" i="1"/>
  <c r="G119" i="1"/>
  <c r="Q116" i="1"/>
  <c r="P119" i="1"/>
  <c r="K119" i="1"/>
  <c r="F119" i="1"/>
  <c r="D127" i="1"/>
  <c r="D126" i="1"/>
  <c r="D122" i="1"/>
  <c r="C119" i="1"/>
  <c r="D125" i="1"/>
  <c r="L119" i="1"/>
  <c r="I119" i="1"/>
  <c r="M119" i="1"/>
  <c r="Q118" i="1"/>
  <c r="D128" i="1"/>
  <c r="Q112" i="1"/>
  <c r="N119" i="1"/>
  <c r="Q113" i="1"/>
  <c r="O119" i="1"/>
  <c r="E119" i="1"/>
  <c r="H119" i="1"/>
  <c r="Q117" i="1"/>
  <c r="J119" i="1"/>
  <c r="B31" i="1" l="1"/>
  <c r="Q31" i="1" s="1"/>
  <c r="B56" i="1"/>
  <c r="Q56" i="1" s="1"/>
  <c r="Q27" i="1"/>
  <c r="Q46" i="1"/>
  <c r="L33" i="1"/>
  <c r="L63" i="1" s="1"/>
  <c r="L48" i="1"/>
  <c r="C35" i="1"/>
  <c r="C64" i="1" s="1"/>
  <c r="C47" i="1"/>
  <c r="P33" i="1"/>
  <c r="P63" i="1" s="1"/>
  <c r="Q119" i="1"/>
  <c r="B48" i="1" l="1"/>
  <c r="Q48" i="1" s="1"/>
  <c r="B33" i="1"/>
  <c r="B63" i="1" s="1"/>
  <c r="Q63" i="1" s="1"/>
  <c r="Q54" i="1"/>
  <c r="Q55" i="1"/>
  <c r="C41" i="1"/>
  <c r="C45" i="1"/>
  <c r="P35" i="1"/>
  <c r="P47" i="1"/>
  <c r="L35" i="1"/>
  <c r="L64" i="1" s="1"/>
  <c r="L47" i="1"/>
  <c r="Q33" i="1"/>
  <c r="P45" i="1" l="1"/>
  <c r="P64" i="1"/>
  <c r="B35" i="1"/>
  <c r="B64" i="1" s="1"/>
  <c r="B47" i="1"/>
  <c r="Q47" i="1"/>
  <c r="L45" i="1"/>
  <c r="L41" i="1"/>
  <c r="P41" i="1"/>
  <c r="Q64" i="1" l="1"/>
  <c r="Q35" i="1"/>
  <c r="B45" i="1"/>
  <c r="Q45" i="1" s="1"/>
  <c r="B41" i="1"/>
  <c r="Q41" i="1"/>
  <c r="Q51" i="1"/>
</calcChain>
</file>

<file path=xl/sharedStrings.xml><?xml version="1.0" encoding="utf-8"?>
<sst xmlns="http://schemas.openxmlformats.org/spreadsheetml/2006/main" count="140" uniqueCount="96">
  <si>
    <t>Year</t>
  </si>
  <si>
    <t>Indicators</t>
  </si>
  <si>
    <t>Total</t>
  </si>
  <si>
    <t>Agriculture</t>
  </si>
  <si>
    <t>Industry</t>
  </si>
  <si>
    <t>Construction</t>
  </si>
  <si>
    <t>Trade &amp; Services</t>
  </si>
  <si>
    <t>Financial Intermediation</t>
  </si>
  <si>
    <t>Others</t>
  </si>
  <si>
    <t>Personal Loans o/w Housing Loans</t>
  </si>
  <si>
    <t>Credit Growth Rate by Sector. Per Cent</t>
  </si>
  <si>
    <t>Contribution to Total Credit Growth. Per Cent</t>
  </si>
  <si>
    <t>Inter-Sector Credit Ratios</t>
  </si>
  <si>
    <t>Industry to Agriculture Ratio (CInd/CAg)</t>
  </si>
  <si>
    <t>Construction to Industry Ratio (CCon/CInd)</t>
  </si>
  <si>
    <t>Trade &amp; Services to Industry (CTS/CInd)</t>
  </si>
  <si>
    <t>Productive vs Household Credit Ratio</t>
  </si>
  <si>
    <t>Productive sectors = Agriculture + Industry + Construction + Trade &amp; Services (CProd​=CAg​+CInd​+CCon​+CTS)</t>
  </si>
  <si>
    <t>Ratio Prod/CPH (CProd/CPH)</t>
  </si>
  <si>
    <t>Financial Intermediation (Financial Sector Leverage Indicator)</t>
  </si>
  <si>
    <t>Sectoral Credit Concentration Index (Herfindahl–Hirschman Index) [HHI=∑(CSector/CTot​​)2]</t>
  </si>
  <si>
    <t>HHI</t>
  </si>
  <si>
    <t>Advanced Linkage Indicators</t>
  </si>
  <si>
    <t>ShiftSector​=ShareSector,t​−ShareSector,t−1. Per Cent</t>
  </si>
  <si>
    <t>Elasticity of Sector Credit to Total Credit [Growth Sector / Growth Total)</t>
  </si>
  <si>
    <t>Source: CAS &amp; Association des Banques au Liban</t>
  </si>
  <si>
    <t>Table (GDP, Time Series &amp; Indicators) made by CAS</t>
  </si>
  <si>
    <t>GDP at Current Prices. Billion LBP</t>
  </si>
  <si>
    <t>Agriculture Credit Share of GDP</t>
  </si>
  <si>
    <t>Industry Credit Share of GDP</t>
  </si>
  <si>
    <t>Construction Credit Share of GDP</t>
  </si>
  <si>
    <t>Trade &amp; Services Credit Share of GDP</t>
  </si>
  <si>
    <t>Financial Intermediation Credit Share of GDP</t>
  </si>
  <si>
    <t>Others Credit Share of GDP</t>
  </si>
  <si>
    <t>Personal Loans o/w Housing Loans Credit Share of GDP</t>
  </si>
  <si>
    <t>Total Credits Share of GDP</t>
  </si>
  <si>
    <t xml:space="preserve">Credit-to-GDP at Current Pirces Ratio (Credit Sector*100/GDP). Per Cent </t>
  </si>
  <si>
    <t>Banks' Expenses &amp; Income Distribution. End of Period. Billion LBP</t>
  </si>
  <si>
    <t>Expenses</t>
  </si>
  <si>
    <t>Interest Paid</t>
  </si>
  <si>
    <t>Net Provisions</t>
  </si>
  <si>
    <t>Staff Expenses</t>
  </si>
  <si>
    <t>General Operating Expenses</t>
  </si>
  <si>
    <t>Income Tax</t>
  </si>
  <si>
    <t>Depreciation &amp; Net Provisions / Dividends on tangible &amp; Intangible Assets</t>
  </si>
  <si>
    <t>Income</t>
  </si>
  <si>
    <t>Interests Received</t>
  </si>
  <si>
    <t>Net Commissions Received &amp; Other Operating Income</t>
  </si>
  <si>
    <t>Net Extraordinary Income</t>
  </si>
  <si>
    <t>Net Profit</t>
  </si>
  <si>
    <t>Consolidated Profit &amp; Loss Accounts of All Banks Operating In Lebanon. End of Period. Billion LBP</t>
  </si>
  <si>
    <t xml:space="preserve">1-Interest Received </t>
  </si>
  <si>
    <t>2-Interest Paid</t>
  </si>
  <si>
    <t>3-Interest Margin (1-2)</t>
  </si>
  <si>
    <t>4-Net Provision for Doubtful Debt</t>
  </si>
  <si>
    <t>5-Net Interest Received (3-4)</t>
  </si>
  <si>
    <t>6- Net Commissions Received &amp; Other Operating Income</t>
  </si>
  <si>
    <t>7-Net Financial Income (5+6)</t>
  </si>
  <si>
    <t>8-Staff Expenses</t>
  </si>
  <si>
    <t>10-Depreciation &amp; Net Provisions / Dividends on Tangible and Intangible Assets</t>
  </si>
  <si>
    <t>11-Ordinary Profit Before Taxes (7-8-9-10)</t>
  </si>
  <si>
    <t>12-Net Extraordinary Income</t>
  </si>
  <si>
    <t>13-Profits Before Taxes (11+12)</t>
  </si>
  <si>
    <t>14-Income Tax</t>
  </si>
  <si>
    <t>15-Net Profit After Tax (13-14)</t>
  </si>
  <si>
    <t>Profitability Indicators</t>
  </si>
  <si>
    <t>Net Interest Margin (NIM) (Interest Margin/Income)</t>
  </si>
  <si>
    <t>Net Profit Margin (Net Profit After Tax/Income)</t>
  </si>
  <si>
    <t>Return on Income (RO) (Profitability Ratio) (Net Profit/Total Income)</t>
  </si>
  <si>
    <t>Pre-Tax Profit Margin (Profits Before Taxes/Income)</t>
  </si>
  <si>
    <t>Ordinary Profit Ratio (Ordinary Profit Before Taxes/Income)</t>
  </si>
  <si>
    <t>Efficiency Indicators</t>
  </si>
  <si>
    <t>Cost-to-Income Ratio (CIR) [(Staff Expenses+General Operating Expenses+Other Operating Charges+Depreciation)/Income]</t>
  </si>
  <si>
    <t>Operating Expense Ratio [(Staff Expenses+Other Operating Charges)/Income]</t>
  </si>
  <si>
    <t>Staff Cost Ratio (Staff Expenses/Income)</t>
  </si>
  <si>
    <t>Income Structure Indicators</t>
  </si>
  <si>
    <t>Net Interest Income Ratio (Net Interest Received/Income)</t>
  </si>
  <si>
    <t>Non-Interest Income Ratio (Net Commissions Received &amp; Other Operating Income/Income)</t>
  </si>
  <si>
    <t>Net Financial Income Ratio (Net Fianancial Income/Income)</t>
  </si>
  <si>
    <t>Extraordinary Income Ratio (Net Extraordinary Income/Income)</t>
  </si>
  <si>
    <t>Risk &amp; Provision Indicators</t>
  </si>
  <si>
    <t>Provisioning Ratio (Net Provisions/Income)</t>
  </si>
  <si>
    <t>Credit Risk Cost (Net Provision for Doubtful Debt/Interest Received)</t>
  </si>
  <si>
    <t>Provision to Income Ratio (Net Provision for Doubtful Debt/Income)</t>
  </si>
  <si>
    <t>Taxation Indicators</t>
  </si>
  <si>
    <t>Effective Tax Rate (Income Tax/Profits Before Taxes)</t>
  </si>
  <si>
    <t>Tax Burden Ratio (Net Profit After Tax/Profits Before Taxes)</t>
  </si>
  <si>
    <t>Profit Composition Indicators</t>
  </si>
  <si>
    <t>Operating Profit [(Net Interest Received+Net Commissions Received &amp; Other Operating Income)-(Staff Expenses+Other Operating Charges+Depreciation)]</t>
  </si>
  <si>
    <t>Contribution of Interest Income or Interest Income Share (Interests Received/Income)</t>
  </si>
  <si>
    <t>Interest Expense ratio (Interest Paid/Income)</t>
  </si>
  <si>
    <t>Comprehensive Banking Performance Indicator</t>
  </si>
  <si>
    <t>Overall Efficiency–Profitability Indicator or Net Profit Efficiency [Net Profit After Tax/(Staff Expenses+General Operating Expenses)]</t>
  </si>
  <si>
    <t>Net Income</t>
  </si>
  <si>
    <t>42. Banks Accounting. End of Period (2004-2018)</t>
  </si>
  <si>
    <t>Change 2018/2004.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</si>
</sst>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  <numFmt numFmtId="168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i/>
      <sz val="8"/>
      <name val="Times New Roman"/>
      <family val="1"/>
    </font>
    <font>
      <sz val="7"/>
      <color rgb="FFFF0000"/>
      <name val="Times New Roman"/>
      <family val="1"/>
    </font>
    <font>
      <sz val="7"/>
      <color rgb="FF00B050"/>
      <name val="Times New Roman"/>
      <family val="1"/>
    </font>
    <font>
      <sz val="7"/>
      <color theme="1"/>
      <name val="Times New Roman"/>
      <family val="1"/>
    </font>
    <font>
      <b/>
      <i/>
      <sz val="7"/>
      <color rgb="FF00B050"/>
      <name val="Times New Roman"/>
      <family val="1"/>
    </font>
    <font>
      <i/>
      <sz val="7"/>
      <name val="Times New Roman"/>
      <family val="1"/>
    </font>
    <font>
      <i/>
      <sz val="7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9" fontId="9" fillId="0" borderId="4" xfId="2" applyFont="1" applyBorder="1" applyAlignment="1">
      <alignment horizontal="right" vertical="center" wrapText="1"/>
    </xf>
    <xf numFmtId="9" fontId="10" fillId="0" borderId="4" xfId="2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readingOrder="1"/>
    </xf>
    <xf numFmtId="0" fontId="7" fillId="0" borderId="1" xfId="0" applyFont="1" applyBorder="1" applyAlignment="1">
      <alignment vertical="center" wrapText="1"/>
    </xf>
    <xf numFmtId="9" fontId="10" fillId="0" borderId="1" xfId="2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9" fontId="9" fillId="0" borderId="2" xfId="2" applyFont="1" applyBorder="1" applyAlignment="1">
      <alignment horizontal="right" vertical="center" wrapText="1"/>
    </xf>
    <xf numFmtId="9" fontId="9" fillId="0" borderId="1" xfId="2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9" fontId="9" fillId="0" borderId="5" xfId="2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" fontId="7" fillId="0" borderId="1" xfId="0" applyNumberFormat="1" applyFont="1" applyBorder="1" applyAlignment="1">
      <alignment horizontal="right" vertical="center" wrapText="1" readingOrder="1"/>
    </xf>
    <xf numFmtId="166" fontId="5" fillId="0" borderId="2" xfId="1" applyNumberFormat="1" applyFont="1" applyBorder="1" applyAlignment="1">
      <alignment vertical="center" wrapText="1"/>
    </xf>
    <xf numFmtId="43" fontId="5" fillId="0" borderId="4" xfId="1" applyFont="1" applyBorder="1" applyAlignment="1">
      <alignment vertical="center" wrapText="1"/>
    </xf>
    <xf numFmtId="43" fontId="5" fillId="0" borderId="4" xfId="1" applyFont="1" applyBorder="1" applyAlignment="1">
      <alignment horizontal="right" vertical="center" wrapText="1"/>
    </xf>
    <xf numFmtId="165" fontId="5" fillId="0" borderId="2" xfId="1" applyNumberFormat="1" applyFont="1" applyBorder="1" applyAlignment="1">
      <alignment vertical="center" wrapText="1"/>
    </xf>
    <xf numFmtId="165" fontId="5" fillId="0" borderId="2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 wrapText="1"/>
    </xf>
    <xf numFmtId="164" fontId="5" fillId="0" borderId="2" xfId="2" applyNumberFormat="1" applyFont="1" applyBorder="1" applyAlignment="1">
      <alignment vertical="center" wrapText="1"/>
    </xf>
    <xf numFmtId="164" fontId="4" fillId="0" borderId="2" xfId="2" applyNumberFormat="1" applyFont="1" applyBorder="1" applyAlignment="1">
      <alignment vertical="center" wrapText="1"/>
    </xf>
    <xf numFmtId="164" fontId="5" fillId="0" borderId="4" xfId="2" applyNumberFormat="1" applyFont="1" applyBorder="1" applyAlignment="1">
      <alignment vertical="center" wrapText="1"/>
    </xf>
    <xf numFmtId="164" fontId="5" fillId="0" borderId="3" xfId="2" applyNumberFormat="1" applyFont="1" applyBorder="1" applyAlignment="1">
      <alignment vertical="center" wrapText="1"/>
    </xf>
    <xf numFmtId="9" fontId="10" fillId="0" borderId="3" xfId="2" applyFont="1" applyBorder="1" applyAlignment="1">
      <alignment horizontal="right" vertical="center" wrapText="1"/>
    </xf>
    <xf numFmtId="164" fontId="12" fillId="0" borderId="2" xfId="2" applyNumberFormat="1" applyFont="1" applyBorder="1" applyAlignment="1">
      <alignment vertical="center" wrapText="1"/>
    </xf>
    <xf numFmtId="164" fontId="13" fillId="0" borderId="4" xfId="2" applyNumberFormat="1" applyFont="1" applyBorder="1" applyAlignment="1">
      <alignment vertical="center" wrapText="1"/>
    </xf>
    <xf numFmtId="164" fontId="13" fillId="0" borderId="3" xfId="2" applyNumberFormat="1" applyFont="1" applyBorder="1" applyAlignment="1">
      <alignment vertical="center" wrapText="1"/>
    </xf>
    <xf numFmtId="164" fontId="13" fillId="0" borderId="2" xfId="2" applyNumberFormat="1" applyFont="1" applyBorder="1" applyAlignment="1">
      <alignment vertical="center" wrapText="1"/>
    </xf>
    <xf numFmtId="164" fontId="12" fillId="0" borderId="4" xfId="2" applyNumberFormat="1" applyFont="1" applyBorder="1" applyAlignment="1">
      <alignment vertical="center" wrapText="1"/>
    </xf>
    <xf numFmtId="164" fontId="12" fillId="0" borderId="3" xfId="2" applyNumberFormat="1" applyFont="1" applyBorder="1" applyAlignment="1">
      <alignment vertical="center" wrapText="1"/>
    </xf>
    <xf numFmtId="164" fontId="9" fillId="0" borderId="2" xfId="2" applyNumberFormat="1" applyFont="1" applyBorder="1" applyAlignment="1">
      <alignment vertical="center" wrapText="1"/>
    </xf>
    <xf numFmtId="9" fontId="10" fillId="0" borderId="2" xfId="2" applyFont="1" applyBorder="1" applyAlignment="1">
      <alignment horizontal="right" vertical="center" wrapText="1"/>
    </xf>
    <xf numFmtId="164" fontId="5" fillId="0" borderId="2" xfId="2" applyNumberFormat="1" applyFont="1" applyBorder="1" applyAlignment="1">
      <alignment horizontal="right" vertical="center" wrapText="1"/>
    </xf>
    <xf numFmtId="164" fontId="5" fillId="0" borderId="4" xfId="2" applyNumberFormat="1" applyFont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4" fillId="0" borderId="2" xfId="2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" fontId="7" fillId="0" borderId="1" xfId="0" applyNumberFormat="1" applyFont="1" applyBorder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5" fillId="0" borderId="0" xfId="0" applyFont="1" applyAlignment="1">
      <alignment vertical="center" wrapText="1"/>
    </xf>
    <xf numFmtId="43" fontId="5" fillId="0" borderId="2" xfId="1" applyFont="1" applyBorder="1" applyAlignment="1">
      <alignment vertical="center" wrapText="1"/>
    </xf>
    <xf numFmtId="43" fontId="5" fillId="0" borderId="3" xfId="1" applyFont="1" applyBorder="1" applyAlignment="1">
      <alignment vertical="center" wrapText="1"/>
    </xf>
    <xf numFmtId="43" fontId="4" fillId="0" borderId="1" xfId="0" applyNumberFormat="1" applyFont="1" applyBorder="1" applyAlignment="1">
      <alignment vertical="center" wrapText="1"/>
    </xf>
    <xf numFmtId="0" fontId="14" fillId="0" borderId="0" xfId="0" applyFont="1" applyAlignment="1">
      <alignment horizontal="right" vertical="center"/>
    </xf>
    <xf numFmtId="43" fontId="5" fillId="0" borderId="2" xfId="1" applyFont="1" applyBorder="1" applyAlignment="1">
      <alignment horizontal="right" vertical="center" wrapText="1"/>
    </xf>
    <xf numFmtId="43" fontId="5" fillId="0" borderId="3" xfId="1" applyFont="1" applyBorder="1" applyAlignment="1">
      <alignment horizontal="right" vertical="center" wrapText="1"/>
    </xf>
    <xf numFmtId="43" fontId="4" fillId="0" borderId="1" xfId="0" applyNumberFormat="1" applyFont="1" applyBorder="1" applyAlignment="1">
      <alignment horizontal="righ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readingOrder="1"/>
    </xf>
    <xf numFmtId="3" fontId="5" fillId="0" borderId="5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vertical="center" wrapText="1"/>
    </xf>
    <xf numFmtId="3" fontId="5" fillId="0" borderId="5" xfId="2" applyNumberFormat="1" applyFont="1" applyFill="1" applyBorder="1" applyAlignment="1">
      <alignment vertical="center" wrapText="1"/>
    </xf>
    <xf numFmtId="3" fontId="5" fillId="0" borderId="5" xfId="2" applyNumberFormat="1" applyFont="1" applyFill="1" applyBorder="1" applyAlignment="1">
      <alignment horizontal="right" vertical="center" wrapText="1"/>
    </xf>
    <xf numFmtId="164" fontId="4" fillId="0" borderId="1" xfId="2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9" fontId="9" fillId="0" borderId="8" xfId="2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vertical="center" wrapText="1"/>
    </xf>
    <xf numFmtId="3" fontId="5" fillId="0" borderId="8" xfId="1" applyNumberFormat="1" applyFont="1" applyBorder="1" applyAlignment="1">
      <alignment horizontal="right" vertical="center" wrapText="1"/>
    </xf>
    <xf numFmtId="3" fontId="5" fillId="0" borderId="8" xfId="1" applyNumberFormat="1" applyFont="1" applyBorder="1" applyAlignment="1">
      <alignment vertical="center" wrapText="1"/>
    </xf>
    <xf numFmtId="3" fontId="5" fillId="0" borderId="8" xfId="1" applyNumberFormat="1" applyFont="1" applyFill="1" applyBorder="1" applyAlignment="1">
      <alignment vertical="center" wrapText="1"/>
    </xf>
    <xf numFmtId="3" fontId="5" fillId="0" borderId="8" xfId="1" applyNumberFormat="1" applyFont="1" applyFill="1" applyBorder="1" applyAlignment="1">
      <alignment horizontal="right" vertical="center" wrapText="1"/>
    </xf>
    <xf numFmtId="3" fontId="5" fillId="0" borderId="4" xfId="0" applyNumberFormat="1" applyFont="1" applyBorder="1" applyAlignment="1">
      <alignment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4" xfId="1" applyNumberFormat="1" applyFont="1" applyBorder="1" applyAlignment="1">
      <alignment vertical="center" wrapText="1"/>
    </xf>
    <xf numFmtId="3" fontId="5" fillId="0" borderId="4" xfId="1" applyNumberFormat="1" applyFont="1" applyFill="1" applyBorder="1" applyAlignment="1">
      <alignment vertical="center" wrapText="1"/>
    </xf>
    <xf numFmtId="3" fontId="5" fillId="0" borderId="4" xfId="1" applyNumberFormat="1" applyFont="1" applyFill="1" applyBorder="1" applyAlignment="1">
      <alignment horizontal="right" vertical="center" wrapText="1"/>
    </xf>
    <xf numFmtId="9" fontId="9" fillId="0" borderId="0" xfId="2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vertical="center" wrapText="1"/>
    </xf>
    <xf numFmtId="3" fontId="5" fillId="0" borderId="6" xfId="1" applyNumberFormat="1" applyFont="1" applyBorder="1" applyAlignment="1">
      <alignment horizontal="right" vertical="center" wrapText="1"/>
    </xf>
    <xf numFmtId="3" fontId="5" fillId="0" borderId="6" xfId="1" applyNumberFormat="1" applyFont="1" applyBorder="1" applyAlignment="1">
      <alignment vertical="center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6" xfId="1" applyNumberFormat="1" applyFont="1" applyFill="1" applyBorder="1" applyAlignment="1">
      <alignment horizontal="right" vertical="center" wrapText="1"/>
    </xf>
    <xf numFmtId="0" fontId="11" fillId="0" borderId="9" xfId="0" applyFont="1" applyBorder="1" applyAlignment="1">
      <alignment vertical="center" wrapText="1"/>
    </xf>
    <xf numFmtId="166" fontId="16" fillId="0" borderId="9" xfId="1" applyNumberFormat="1" applyFont="1" applyBorder="1" applyAlignment="1">
      <alignment horizontal="right" vertical="center" wrapText="1"/>
    </xf>
    <xf numFmtId="9" fontId="17" fillId="0" borderId="9" xfId="2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readingOrder="1"/>
    </xf>
    <xf numFmtId="0" fontId="11" fillId="0" borderId="8" xfId="0" applyFont="1" applyBorder="1" applyAlignment="1">
      <alignment vertical="center" wrapText="1"/>
    </xf>
    <xf numFmtId="3" fontId="16" fillId="0" borderId="8" xfId="0" applyNumberFormat="1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3" fontId="5" fillId="0" borderId="11" xfId="0" applyNumberFormat="1" applyFont="1" applyBorder="1" applyAlignment="1">
      <alignment vertical="center" wrapText="1"/>
    </xf>
    <xf numFmtId="3" fontId="5" fillId="0" borderId="11" xfId="1" applyNumberFormat="1" applyFont="1" applyBorder="1" applyAlignment="1">
      <alignment horizontal="right" vertical="center" wrapText="1"/>
    </xf>
    <xf numFmtId="3" fontId="5" fillId="0" borderId="11" xfId="1" applyNumberFormat="1" applyFont="1" applyBorder="1" applyAlignment="1">
      <alignment vertical="center" wrapText="1"/>
    </xf>
    <xf numFmtId="3" fontId="5" fillId="0" borderId="11" xfId="1" applyNumberFormat="1" applyFont="1" applyFill="1" applyBorder="1" applyAlignment="1">
      <alignment vertical="center" wrapText="1"/>
    </xf>
    <xf numFmtId="3" fontId="5" fillId="0" borderId="11" xfId="1" applyNumberFormat="1" applyFont="1" applyFill="1" applyBorder="1" applyAlignment="1">
      <alignment horizontal="right" vertical="center" wrapText="1"/>
    </xf>
    <xf numFmtId="9" fontId="9" fillId="0" borderId="11" xfId="2" applyFont="1" applyBorder="1" applyAlignment="1">
      <alignment horizontal="right" vertical="center" wrapText="1"/>
    </xf>
    <xf numFmtId="0" fontId="8" fillId="0" borderId="12" xfId="0" applyFont="1" applyBorder="1" applyAlignment="1">
      <alignment vertical="center" wrapText="1"/>
    </xf>
    <xf numFmtId="3" fontId="5" fillId="0" borderId="12" xfId="0" applyNumberFormat="1" applyFont="1" applyBorder="1" applyAlignment="1">
      <alignment vertical="center" wrapText="1"/>
    </xf>
    <xf numFmtId="3" fontId="5" fillId="0" borderId="12" xfId="1" applyNumberFormat="1" applyFont="1" applyBorder="1" applyAlignment="1">
      <alignment horizontal="right" vertical="center" wrapText="1"/>
    </xf>
    <xf numFmtId="3" fontId="5" fillId="0" borderId="12" xfId="1" applyNumberFormat="1" applyFont="1" applyBorder="1" applyAlignment="1">
      <alignment vertical="center" wrapText="1"/>
    </xf>
    <xf numFmtId="3" fontId="5" fillId="0" borderId="12" xfId="1" applyNumberFormat="1" applyFont="1" applyFill="1" applyBorder="1" applyAlignment="1">
      <alignment vertical="center" wrapText="1"/>
    </xf>
    <xf numFmtId="3" fontId="5" fillId="0" borderId="12" xfId="1" applyNumberFormat="1" applyFont="1" applyFill="1" applyBorder="1" applyAlignment="1">
      <alignment horizontal="right" vertical="center" wrapText="1"/>
    </xf>
    <xf numFmtId="9" fontId="9" fillId="0" borderId="13" xfId="2" applyFont="1" applyBorder="1" applyAlignment="1">
      <alignment horizontal="right" vertical="center" wrapText="1"/>
    </xf>
    <xf numFmtId="0" fontId="11" fillId="0" borderId="14" xfId="0" applyFont="1" applyBorder="1" applyAlignment="1">
      <alignment vertical="center" wrapText="1"/>
    </xf>
    <xf numFmtId="3" fontId="16" fillId="0" borderId="14" xfId="0" applyNumberFormat="1" applyFont="1" applyBorder="1" applyAlignment="1">
      <alignment vertical="center" wrapText="1"/>
    </xf>
    <xf numFmtId="9" fontId="15" fillId="0" borderId="14" xfId="2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vertical="center" wrapText="1"/>
    </xf>
    <xf numFmtId="9" fontId="9" fillId="0" borderId="12" xfId="2" applyFont="1" applyBorder="1" applyAlignment="1">
      <alignment horizontal="right" vertical="center" wrapText="1"/>
    </xf>
    <xf numFmtId="0" fontId="11" fillId="0" borderId="11" xfId="0" applyFont="1" applyBorder="1" applyAlignment="1">
      <alignment vertical="center" wrapText="1"/>
    </xf>
    <xf numFmtId="3" fontId="16" fillId="0" borderId="11" xfId="0" applyNumberFormat="1" applyFont="1" applyBorder="1" applyAlignment="1">
      <alignment vertical="center" wrapText="1"/>
    </xf>
    <xf numFmtId="9" fontId="15" fillId="0" borderId="11" xfId="2" applyFont="1" applyBorder="1" applyAlignment="1">
      <alignment horizontal="right" vertical="center" wrapText="1"/>
    </xf>
    <xf numFmtId="0" fontId="8" fillId="0" borderId="13" xfId="0" applyFont="1" applyBorder="1" applyAlignment="1">
      <alignment vertical="center" wrapText="1"/>
    </xf>
    <xf numFmtId="3" fontId="5" fillId="0" borderId="13" xfId="0" applyNumberFormat="1" applyFont="1" applyBorder="1" applyAlignment="1">
      <alignment vertical="center" wrapText="1"/>
    </xf>
    <xf numFmtId="3" fontId="5" fillId="0" borderId="13" xfId="1" applyNumberFormat="1" applyFont="1" applyBorder="1" applyAlignment="1">
      <alignment horizontal="right" vertical="center" wrapText="1"/>
    </xf>
    <xf numFmtId="3" fontId="5" fillId="0" borderId="13" xfId="1" applyNumberFormat="1" applyFont="1" applyBorder="1" applyAlignment="1">
      <alignment vertical="center" wrapText="1"/>
    </xf>
    <xf numFmtId="3" fontId="5" fillId="0" borderId="13" xfId="1" applyNumberFormat="1" applyFont="1" applyFill="1" applyBorder="1" applyAlignment="1">
      <alignment vertical="center" wrapText="1"/>
    </xf>
    <xf numFmtId="3" fontId="5" fillId="0" borderId="13" xfId="1" applyNumberFormat="1" applyFont="1" applyFill="1" applyBorder="1" applyAlignment="1">
      <alignment horizontal="right" vertical="center" wrapText="1"/>
    </xf>
    <xf numFmtId="9" fontId="15" fillId="0" borderId="12" xfId="2" applyFont="1" applyBorder="1" applyAlignment="1">
      <alignment horizontal="right" vertical="center" wrapText="1"/>
    </xf>
    <xf numFmtId="9" fontId="9" fillId="0" borderId="6" xfId="2" applyFont="1" applyBorder="1" applyAlignment="1">
      <alignment horizontal="right" vertical="center" wrapText="1"/>
    </xf>
    <xf numFmtId="9" fontId="15" fillId="0" borderId="4" xfId="2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66" fontId="16" fillId="0" borderId="1" xfId="1" applyNumberFormat="1" applyFont="1" applyBorder="1" applyAlignment="1">
      <alignment horizontal="right" vertical="center" wrapText="1"/>
    </xf>
    <xf numFmtId="9" fontId="15" fillId="0" borderId="1" xfId="2" applyFont="1" applyBorder="1" applyAlignment="1">
      <alignment horizontal="right" vertical="center" wrapText="1"/>
    </xf>
    <xf numFmtId="9" fontId="10" fillId="0" borderId="13" xfId="2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vertical="center" wrapText="1"/>
    </xf>
    <xf numFmtId="168" fontId="5" fillId="0" borderId="8" xfId="0" applyNumberFormat="1" applyFont="1" applyBorder="1" applyAlignment="1">
      <alignment vertical="center" wrapText="1"/>
    </xf>
    <xf numFmtId="2" fontId="5" fillId="0" borderId="8" xfId="0" applyNumberFormat="1" applyFont="1" applyBorder="1" applyAlignment="1">
      <alignment vertical="center" wrapText="1"/>
    </xf>
    <xf numFmtId="9" fontId="10" fillId="0" borderId="8" xfId="2" applyFont="1" applyBorder="1" applyAlignment="1">
      <alignment horizontal="right" vertical="center" wrapText="1"/>
    </xf>
    <xf numFmtId="3" fontId="12" fillId="0" borderId="12" xfId="0" applyNumberFormat="1" applyFont="1" applyBorder="1" applyAlignment="1">
      <alignment vertical="center" wrapText="1"/>
    </xf>
    <xf numFmtId="3" fontId="12" fillId="0" borderId="12" xfId="1" applyNumberFormat="1" applyFont="1" applyBorder="1" applyAlignment="1">
      <alignment horizontal="right" vertical="center" wrapText="1"/>
    </xf>
    <xf numFmtId="3" fontId="12" fillId="0" borderId="12" xfId="1" applyNumberFormat="1" applyFont="1" applyBorder="1" applyAlignment="1">
      <alignment vertical="center" wrapText="1"/>
    </xf>
    <xf numFmtId="3" fontId="12" fillId="0" borderId="12" xfId="1" applyNumberFormat="1" applyFont="1" applyFill="1" applyBorder="1" applyAlignment="1">
      <alignment vertical="center" wrapText="1"/>
    </xf>
    <xf numFmtId="3" fontId="12" fillId="0" borderId="8" xfId="0" applyNumberFormat="1" applyFont="1" applyBorder="1" applyAlignment="1">
      <alignment vertical="center" wrapText="1"/>
    </xf>
    <xf numFmtId="1" fontId="5" fillId="0" borderId="8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3" fontId="5" fillId="0" borderId="1" xfId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readingOrder="1"/>
    </xf>
    <xf numFmtId="0" fontId="7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Q161"/>
  <sheetViews>
    <sheetView tabSelected="1" zoomScale="120" zoomScaleNormal="120" workbookViewId="0">
      <pane ySplit="4" topLeftCell="A5" activePane="bottomLeft" state="frozen"/>
      <selection pane="bottomLeft" sqref="A1:Q1"/>
    </sheetView>
  </sheetViews>
  <sheetFormatPr defaultRowHeight="15" x14ac:dyDescent="0.25"/>
  <cols>
    <col min="1" max="1" width="53" style="10" customWidth="1"/>
    <col min="2" max="2" width="8.7109375" style="10" customWidth="1"/>
    <col min="3" max="3" width="8.7109375" style="59" customWidth="1"/>
    <col min="4" max="14" width="8.7109375" style="12" customWidth="1"/>
    <col min="15" max="15" width="8.7109375" style="52" customWidth="1"/>
    <col min="16" max="16" width="8.7109375" style="11" customWidth="1"/>
    <col min="17" max="17" width="15.28515625" style="11" customWidth="1"/>
    <col min="18" max="16384" width="9.140625" style="12"/>
  </cols>
  <sheetData>
    <row r="1" spans="1:17" s="1" customFormat="1" ht="12.75" x14ac:dyDescent="0.25">
      <c r="A1" s="151" t="s">
        <v>94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ht="9.9499999999999993" customHeight="1" thickBot="1" x14ac:dyDescent="0.3"/>
    <row r="3" spans="1:17" s="3" customFormat="1" ht="18.75" thickBot="1" x14ac:dyDescent="0.3">
      <c r="A3" s="7" t="s">
        <v>0</v>
      </c>
      <c r="B3" s="53">
        <v>2004</v>
      </c>
      <c r="C3" s="26">
        <v>2005</v>
      </c>
      <c r="D3" s="53">
        <v>2006</v>
      </c>
      <c r="E3" s="53">
        <v>2007</v>
      </c>
      <c r="F3" s="53">
        <v>2008</v>
      </c>
      <c r="G3" s="53">
        <v>2009</v>
      </c>
      <c r="H3" s="53">
        <v>2010</v>
      </c>
      <c r="I3" s="53">
        <v>2011</v>
      </c>
      <c r="J3" s="53">
        <v>2012</v>
      </c>
      <c r="K3" s="53">
        <v>2013</v>
      </c>
      <c r="L3" s="53">
        <v>2014</v>
      </c>
      <c r="M3" s="53">
        <v>2015</v>
      </c>
      <c r="N3" s="53">
        <v>2016</v>
      </c>
      <c r="O3" s="53">
        <v>2017</v>
      </c>
      <c r="P3" s="26">
        <v>2018</v>
      </c>
      <c r="Q3" s="2" t="s">
        <v>95</v>
      </c>
    </row>
    <row r="4" spans="1:17" s="4" customFormat="1" ht="14.1" customHeight="1" thickBot="1" x14ac:dyDescent="0.3">
      <c r="A4" s="154" t="s">
        <v>37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</row>
    <row r="5" spans="1:17" s="4" customFormat="1" ht="14.1" customHeight="1" x14ac:dyDescent="0.25">
      <c r="A5" s="155" t="s">
        <v>38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</row>
    <row r="6" spans="1:17" s="4" customFormat="1" ht="14.1" customHeight="1" x14ac:dyDescent="0.25">
      <c r="A6" s="78" t="s">
        <v>39</v>
      </c>
      <c r="B6" s="80">
        <v>4202</v>
      </c>
      <c r="C6" s="81">
        <v>4587</v>
      </c>
      <c r="D6" s="82">
        <v>5357</v>
      </c>
      <c r="E6" s="82">
        <v>5965</v>
      </c>
      <c r="F6" s="82">
        <v>6059</v>
      </c>
      <c r="G6" s="83">
        <v>6873</v>
      </c>
      <c r="H6" s="83">
        <v>7295</v>
      </c>
      <c r="I6" s="83">
        <v>7201</v>
      </c>
      <c r="J6" s="83">
        <v>7881</v>
      </c>
      <c r="K6" s="83">
        <v>8422</v>
      </c>
      <c r="L6" s="83">
        <v>9212</v>
      </c>
      <c r="M6" s="83">
        <v>10020</v>
      </c>
      <c r="N6" s="83">
        <v>10866</v>
      </c>
      <c r="O6" s="83">
        <v>12331</v>
      </c>
      <c r="P6" s="84">
        <v>15609</v>
      </c>
      <c r="Q6" s="79">
        <f>(P6-B6)/B6</f>
        <v>2.7146596858638743</v>
      </c>
    </row>
    <row r="7" spans="1:17" s="4" customFormat="1" ht="14.1" customHeight="1" x14ac:dyDescent="0.25">
      <c r="A7" s="19" t="s">
        <v>40</v>
      </c>
      <c r="B7" s="85">
        <v>155</v>
      </c>
      <c r="C7" s="86">
        <v>210</v>
      </c>
      <c r="D7" s="87">
        <v>165</v>
      </c>
      <c r="E7" s="87">
        <v>71</v>
      </c>
      <c r="F7" s="87">
        <v>39</v>
      </c>
      <c r="G7" s="88">
        <v>82</v>
      </c>
      <c r="H7" s="88">
        <v>70</v>
      </c>
      <c r="I7" s="88">
        <v>37</v>
      </c>
      <c r="J7" s="88">
        <v>274</v>
      </c>
      <c r="K7" s="88">
        <v>166</v>
      </c>
      <c r="L7" s="88">
        <v>294</v>
      </c>
      <c r="M7" s="88">
        <v>323</v>
      </c>
      <c r="N7" s="88">
        <v>262</v>
      </c>
      <c r="O7" s="88">
        <v>951</v>
      </c>
      <c r="P7" s="89">
        <v>280</v>
      </c>
      <c r="Q7" s="79">
        <f t="shared" ref="Q7:Q12" si="0">(P7-B7)/B7</f>
        <v>0.80645161290322576</v>
      </c>
    </row>
    <row r="8" spans="1:17" s="4" customFormat="1" ht="14.1" customHeight="1" x14ac:dyDescent="0.25">
      <c r="A8" s="19" t="s">
        <v>41</v>
      </c>
      <c r="B8" s="85">
        <v>722</v>
      </c>
      <c r="C8" s="86">
        <v>749</v>
      </c>
      <c r="D8" s="87">
        <v>850</v>
      </c>
      <c r="E8" s="87">
        <v>933</v>
      </c>
      <c r="F8" s="87">
        <v>1106</v>
      </c>
      <c r="G8" s="88">
        <v>1205</v>
      </c>
      <c r="H8" s="88">
        <v>1383</v>
      </c>
      <c r="I8" s="88">
        <v>1471</v>
      </c>
      <c r="J8" s="88">
        <v>1668</v>
      </c>
      <c r="K8" s="88">
        <v>1750</v>
      </c>
      <c r="L8" s="88">
        <v>1913</v>
      </c>
      <c r="M8" s="88">
        <v>2025</v>
      </c>
      <c r="N8" s="88">
        <v>2196</v>
      </c>
      <c r="O8" s="88">
        <v>2207</v>
      </c>
      <c r="P8" s="89">
        <v>2291</v>
      </c>
      <c r="Q8" s="79">
        <f t="shared" si="0"/>
        <v>2.1731301939058172</v>
      </c>
    </row>
    <row r="9" spans="1:17" s="4" customFormat="1" ht="14.1" customHeight="1" x14ac:dyDescent="0.25">
      <c r="A9" s="19" t="s">
        <v>42</v>
      </c>
      <c r="B9" s="85">
        <v>728</v>
      </c>
      <c r="C9" s="86">
        <v>774</v>
      </c>
      <c r="D9" s="87">
        <v>876</v>
      </c>
      <c r="E9" s="87">
        <v>903</v>
      </c>
      <c r="F9" s="87">
        <v>987</v>
      </c>
      <c r="G9" s="88">
        <v>1062</v>
      </c>
      <c r="H9" s="88">
        <v>1213</v>
      </c>
      <c r="I9" s="88">
        <v>1117</v>
      </c>
      <c r="J9" s="88">
        <v>1379</v>
      </c>
      <c r="K9" s="88">
        <v>1495</v>
      </c>
      <c r="L9" s="88">
        <v>1317</v>
      </c>
      <c r="M9" s="88">
        <v>1447</v>
      </c>
      <c r="N9" s="88">
        <v>2290</v>
      </c>
      <c r="O9" s="88">
        <v>1509</v>
      </c>
      <c r="P9" s="89">
        <v>1464</v>
      </c>
      <c r="Q9" s="79">
        <f t="shared" si="0"/>
        <v>1.0109890109890109</v>
      </c>
    </row>
    <row r="10" spans="1:17" s="4" customFormat="1" ht="14.1" customHeight="1" x14ac:dyDescent="0.25">
      <c r="A10" s="19" t="s">
        <v>44</v>
      </c>
      <c r="B10" s="85"/>
      <c r="C10" s="86"/>
      <c r="D10" s="87"/>
      <c r="E10" s="87"/>
      <c r="F10" s="87"/>
      <c r="G10" s="88"/>
      <c r="H10" s="88"/>
      <c r="I10" s="88"/>
      <c r="J10" s="88"/>
      <c r="K10" s="88"/>
      <c r="L10" s="88">
        <v>214</v>
      </c>
      <c r="M10" s="88">
        <v>240</v>
      </c>
      <c r="N10" s="88">
        <v>262</v>
      </c>
      <c r="O10" s="88">
        <v>359</v>
      </c>
      <c r="P10" s="89">
        <v>250</v>
      </c>
      <c r="Q10" s="79">
        <f>(P10-L10)/L10</f>
        <v>0.16822429906542055</v>
      </c>
    </row>
    <row r="11" spans="1:17" s="4" customFormat="1" ht="14.1" customHeight="1" x14ac:dyDescent="0.25">
      <c r="A11" s="70" t="s">
        <v>43</v>
      </c>
      <c r="B11" s="91">
        <v>121</v>
      </c>
      <c r="C11" s="92">
        <v>148</v>
      </c>
      <c r="D11" s="93">
        <v>211</v>
      </c>
      <c r="E11" s="93">
        <v>231</v>
      </c>
      <c r="F11" s="93">
        <v>276</v>
      </c>
      <c r="G11" s="94">
        <v>326</v>
      </c>
      <c r="H11" s="94">
        <v>453</v>
      </c>
      <c r="I11" s="94">
        <v>480</v>
      </c>
      <c r="J11" s="94">
        <v>448</v>
      </c>
      <c r="K11" s="94">
        <v>464</v>
      </c>
      <c r="L11" s="94">
        <v>493</v>
      </c>
      <c r="M11" s="94">
        <v>537</v>
      </c>
      <c r="N11" s="94">
        <v>776</v>
      </c>
      <c r="O11" s="94">
        <v>624</v>
      </c>
      <c r="P11" s="95">
        <v>1217</v>
      </c>
      <c r="Q11" s="90">
        <f t="shared" si="0"/>
        <v>9.0578512396694215</v>
      </c>
    </row>
    <row r="12" spans="1:17" s="15" customFormat="1" ht="14.1" customHeight="1" thickBot="1" x14ac:dyDescent="0.3">
      <c r="A12" s="96" t="s">
        <v>38</v>
      </c>
      <c r="B12" s="97">
        <f>SUM(B6:B11)</f>
        <v>5928</v>
      </c>
      <c r="C12" s="97">
        <f t="shared" ref="C12:P12" si="1">SUM(C6:C11)</f>
        <v>6468</v>
      </c>
      <c r="D12" s="97">
        <f t="shared" si="1"/>
        <v>7459</v>
      </c>
      <c r="E12" s="97">
        <f t="shared" si="1"/>
        <v>8103</v>
      </c>
      <c r="F12" s="97">
        <f t="shared" si="1"/>
        <v>8467</v>
      </c>
      <c r="G12" s="97">
        <f t="shared" si="1"/>
        <v>9548</v>
      </c>
      <c r="H12" s="97">
        <f t="shared" si="1"/>
        <v>10414</v>
      </c>
      <c r="I12" s="97">
        <f t="shared" si="1"/>
        <v>10306</v>
      </c>
      <c r="J12" s="97">
        <f t="shared" si="1"/>
        <v>11650</v>
      </c>
      <c r="K12" s="97">
        <f t="shared" si="1"/>
        <v>12297</v>
      </c>
      <c r="L12" s="97">
        <f t="shared" si="1"/>
        <v>13443</v>
      </c>
      <c r="M12" s="97">
        <f t="shared" si="1"/>
        <v>14592</v>
      </c>
      <c r="N12" s="97">
        <f t="shared" si="1"/>
        <v>16652</v>
      </c>
      <c r="O12" s="97">
        <f t="shared" si="1"/>
        <v>17981</v>
      </c>
      <c r="P12" s="97">
        <f t="shared" si="1"/>
        <v>21111</v>
      </c>
      <c r="Q12" s="98">
        <f t="shared" si="0"/>
        <v>2.5612348178137654</v>
      </c>
    </row>
    <row r="13" spans="1:17" s="4" customFormat="1" ht="14.1" customHeight="1" x14ac:dyDescent="0.25">
      <c r="A13" s="155" t="s">
        <v>45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</row>
    <row r="14" spans="1:17" s="4" customFormat="1" ht="14.1" customHeight="1" x14ac:dyDescent="0.25">
      <c r="A14" s="102" t="s">
        <v>46</v>
      </c>
      <c r="B14" s="103">
        <v>5889</v>
      </c>
      <c r="C14" s="104">
        <v>6413</v>
      </c>
      <c r="D14" s="105">
        <v>7692</v>
      </c>
      <c r="E14" s="105">
        <v>8378</v>
      </c>
      <c r="F14" s="105">
        <v>8986</v>
      </c>
      <c r="G14" s="106">
        <v>9918</v>
      </c>
      <c r="H14" s="106">
        <v>10970</v>
      </c>
      <c r="I14" s="106">
        <v>10949</v>
      </c>
      <c r="J14" s="106">
        <v>11926</v>
      </c>
      <c r="K14" s="106">
        <v>12711</v>
      </c>
      <c r="L14" s="106">
        <v>13709</v>
      </c>
      <c r="M14" s="106">
        <v>14849</v>
      </c>
      <c r="N14" s="106">
        <v>15990</v>
      </c>
      <c r="O14" s="106">
        <v>18067</v>
      </c>
      <c r="P14" s="107">
        <v>22554</v>
      </c>
      <c r="Q14" s="108">
        <f>(P14-B14)/B14</f>
        <v>2.8298522669383597</v>
      </c>
    </row>
    <row r="15" spans="1:17" s="4" customFormat="1" ht="14.1" customHeight="1" x14ac:dyDescent="0.25">
      <c r="A15" s="19" t="s">
        <v>47</v>
      </c>
      <c r="B15" s="85">
        <v>758</v>
      </c>
      <c r="C15" s="86">
        <v>857</v>
      </c>
      <c r="D15" s="87">
        <v>779</v>
      </c>
      <c r="E15" s="87">
        <v>982</v>
      </c>
      <c r="F15" s="87">
        <v>1056</v>
      </c>
      <c r="G15" s="88">
        <v>1428</v>
      </c>
      <c r="H15" s="88">
        <v>1890</v>
      </c>
      <c r="I15" s="88">
        <v>1716</v>
      </c>
      <c r="J15" s="88">
        <v>2076</v>
      </c>
      <c r="K15" s="88">
        <v>2061</v>
      </c>
      <c r="L15" s="88">
        <v>2294</v>
      </c>
      <c r="M15" s="88">
        <v>2515</v>
      </c>
      <c r="N15" s="88">
        <v>3555</v>
      </c>
      <c r="O15" s="88">
        <v>3019</v>
      </c>
      <c r="P15" s="89">
        <v>1874</v>
      </c>
      <c r="Q15" s="79">
        <f t="shared" ref="Q15:Q17" si="2">(P15-B15)/B15</f>
        <v>1.4722955145118735</v>
      </c>
    </row>
    <row r="16" spans="1:17" s="4" customFormat="1" ht="14.1" customHeight="1" x14ac:dyDescent="0.25">
      <c r="A16" s="109" t="s">
        <v>48</v>
      </c>
      <c r="B16" s="142">
        <v>-23</v>
      </c>
      <c r="C16" s="143">
        <v>-20</v>
      </c>
      <c r="D16" s="144">
        <v>-5</v>
      </c>
      <c r="E16" s="112">
        <v>24</v>
      </c>
      <c r="F16" s="112">
        <v>34</v>
      </c>
      <c r="G16" s="113">
        <v>6</v>
      </c>
      <c r="H16" s="113">
        <v>28</v>
      </c>
      <c r="I16" s="145">
        <v>-2</v>
      </c>
      <c r="J16" s="113">
        <v>4</v>
      </c>
      <c r="K16" s="145">
        <v>-4</v>
      </c>
      <c r="L16" s="113">
        <v>30</v>
      </c>
      <c r="M16" s="113">
        <v>39</v>
      </c>
      <c r="N16" s="145">
        <v>-29</v>
      </c>
      <c r="O16" s="113">
        <v>365</v>
      </c>
      <c r="P16" s="114">
        <v>51</v>
      </c>
      <c r="Q16" s="115">
        <f t="shared" si="2"/>
        <v>-3.2173913043478262</v>
      </c>
    </row>
    <row r="17" spans="1:17" s="99" customFormat="1" ht="14.1" customHeight="1" thickBot="1" x14ac:dyDescent="0.3">
      <c r="A17" s="116" t="s">
        <v>45</v>
      </c>
      <c r="B17" s="117">
        <f>SUM(B14:B16)</f>
        <v>6624</v>
      </c>
      <c r="C17" s="117">
        <f t="shared" ref="C17:K17" si="3">SUM(C14:C16)</f>
        <v>7250</v>
      </c>
      <c r="D17" s="117">
        <f t="shared" si="3"/>
        <v>8466</v>
      </c>
      <c r="E17" s="117">
        <f t="shared" si="3"/>
        <v>9384</v>
      </c>
      <c r="F17" s="117">
        <f t="shared" si="3"/>
        <v>10076</v>
      </c>
      <c r="G17" s="117">
        <f t="shared" si="3"/>
        <v>11352</v>
      </c>
      <c r="H17" s="117">
        <f t="shared" si="3"/>
        <v>12888</v>
      </c>
      <c r="I17" s="117">
        <f t="shared" si="3"/>
        <v>12663</v>
      </c>
      <c r="J17" s="117">
        <f t="shared" si="3"/>
        <v>14006</v>
      </c>
      <c r="K17" s="117">
        <f t="shared" si="3"/>
        <v>14768</v>
      </c>
      <c r="L17" s="117">
        <f t="shared" ref="L17" si="4">SUM(L14:L16)</f>
        <v>16033</v>
      </c>
      <c r="M17" s="117">
        <f t="shared" ref="M17" si="5">SUM(M14:M16)</f>
        <v>17403</v>
      </c>
      <c r="N17" s="117">
        <f t="shared" ref="N17" si="6">SUM(N14:N16)</f>
        <v>19516</v>
      </c>
      <c r="O17" s="117">
        <f t="shared" ref="O17" si="7">SUM(O14:O16)</f>
        <v>21451</v>
      </c>
      <c r="P17" s="117">
        <f t="shared" ref="P17" si="8">SUM(P14:P16)</f>
        <v>24479</v>
      </c>
      <c r="Q17" s="118">
        <f t="shared" si="2"/>
        <v>2.6955012077294684</v>
      </c>
    </row>
    <row r="18" spans="1:17" s="15" customFormat="1" ht="14.1" customHeight="1" thickBot="1" x14ac:dyDescent="0.3">
      <c r="A18" s="16" t="s">
        <v>49</v>
      </c>
      <c r="B18" s="119">
        <f>B17-B12</f>
        <v>696</v>
      </c>
      <c r="C18" s="119">
        <f t="shared" ref="C18:L18" si="9">C17-C12</f>
        <v>782</v>
      </c>
      <c r="D18" s="119">
        <f t="shared" si="9"/>
        <v>1007</v>
      </c>
      <c r="E18" s="119">
        <f t="shared" si="9"/>
        <v>1281</v>
      </c>
      <c r="F18" s="119">
        <f t="shared" si="9"/>
        <v>1609</v>
      </c>
      <c r="G18" s="119">
        <f t="shared" si="9"/>
        <v>1804</v>
      </c>
      <c r="H18" s="119">
        <f t="shared" si="9"/>
        <v>2474</v>
      </c>
      <c r="I18" s="119">
        <f t="shared" si="9"/>
        <v>2357</v>
      </c>
      <c r="J18" s="119">
        <f t="shared" si="9"/>
        <v>2356</v>
      </c>
      <c r="K18" s="119">
        <f t="shared" si="9"/>
        <v>2471</v>
      </c>
      <c r="L18" s="119">
        <f t="shared" si="9"/>
        <v>2590</v>
      </c>
      <c r="M18" s="119">
        <f t="shared" ref="M18" si="10">M17-M12</f>
        <v>2811</v>
      </c>
      <c r="N18" s="119">
        <f t="shared" ref="N18" si="11">N17-N12</f>
        <v>2864</v>
      </c>
      <c r="O18" s="119">
        <f t="shared" ref="O18" si="12">O17-O12</f>
        <v>3470</v>
      </c>
      <c r="P18" s="119">
        <f t="shared" ref="P18" si="13">P17-P12</f>
        <v>3368</v>
      </c>
      <c r="Q18" s="22">
        <f>(P18-L18)/L18</f>
        <v>0.30038610038610036</v>
      </c>
    </row>
    <row r="19" spans="1:17" s="4" customFormat="1" ht="14.1" customHeight="1" thickBot="1" x14ac:dyDescent="0.3">
      <c r="A19" s="154" t="s">
        <v>50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</row>
    <row r="20" spans="1:17" s="4" customFormat="1" ht="14.1" customHeight="1" x14ac:dyDescent="0.25">
      <c r="A20" s="155" t="s">
        <v>38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</row>
    <row r="21" spans="1:17" s="4" customFormat="1" ht="14.1" customHeight="1" x14ac:dyDescent="0.25">
      <c r="A21" s="78" t="s">
        <v>51</v>
      </c>
      <c r="B21" s="80">
        <v>5889</v>
      </c>
      <c r="C21" s="81">
        <v>6413</v>
      </c>
      <c r="D21" s="82">
        <v>7692</v>
      </c>
      <c r="E21" s="82">
        <v>8378</v>
      </c>
      <c r="F21" s="82">
        <v>8986</v>
      </c>
      <c r="G21" s="83">
        <v>9918</v>
      </c>
      <c r="H21" s="83">
        <v>10970</v>
      </c>
      <c r="I21" s="83">
        <v>10949</v>
      </c>
      <c r="J21" s="83">
        <v>11926</v>
      </c>
      <c r="K21" s="83">
        <v>12716</v>
      </c>
      <c r="L21" s="83">
        <v>13709</v>
      </c>
      <c r="M21" s="83">
        <v>14842</v>
      </c>
      <c r="N21" s="83">
        <v>15990</v>
      </c>
      <c r="O21" s="83">
        <v>18067</v>
      </c>
      <c r="P21" s="84">
        <v>22554</v>
      </c>
      <c r="Q21" s="79">
        <f>(P21-B21)/B21</f>
        <v>2.8298522669383597</v>
      </c>
    </row>
    <row r="22" spans="1:17" s="4" customFormat="1" ht="14.1" customHeight="1" x14ac:dyDescent="0.25">
      <c r="A22" s="109" t="s">
        <v>52</v>
      </c>
      <c r="B22" s="110">
        <v>4202</v>
      </c>
      <c r="C22" s="111">
        <v>4587</v>
      </c>
      <c r="D22" s="112">
        <v>5357</v>
      </c>
      <c r="E22" s="112">
        <v>5965</v>
      </c>
      <c r="F22" s="112">
        <v>6059</v>
      </c>
      <c r="G22" s="113">
        <v>6873</v>
      </c>
      <c r="H22" s="113">
        <v>7295</v>
      </c>
      <c r="I22" s="113">
        <v>7201</v>
      </c>
      <c r="J22" s="113">
        <v>7881</v>
      </c>
      <c r="K22" s="113">
        <v>8422</v>
      </c>
      <c r="L22" s="113">
        <v>9213</v>
      </c>
      <c r="M22" s="113">
        <v>10019</v>
      </c>
      <c r="N22" s="113">
        <v>10866</v>
      </c>
      <c r="O22" s="113">
        <v>12331</v>
      </c>
      <c r="P22" s="114">
        <v>15609</v>
      </c>
      <c r="Q22" s="131">
        <f t="shared" ref="Q22:Q35" si="14">(P22-B22)/B22</f>
        <v>2.7146596858638743</v>
      </c>
    </row>
    <row r="23" spans="1:17" s="99" customFormat="1" ht="14.1" customHeight="1" x14ac:dyDescent="0.25">
      <c r="A23" s="121" t="s">
        <v>53</v>
      </c>
      <c r="B23" s="122">
        <f>B21-B22</f>
        <v>1687</v>
      </c>
      <c r="C23" s="122">
        <f t="shared" ref="C23:P23" si="15">C21-C22</f>
        <v>1826</v>
      </c>
      <c r="D23" s="122">
        <f t="shared" si="15"/>
        <v>2335</v>
      </c>
      <c r="E23" s="122">
        <f t="shared" si="15"/>
        <v>2413</v>
      </c>
      <c r="F23" s="122">
        <f t="shared" si="15"/>
        <v>2927</v>
      </c>
      <c r="G23" s="122">
        <f t="shared" si="15"/>
        <v>3045</v>
      </c>
      <c r="H23" s="122">
        <f t="shared" si="15"/>
        <v>3675</v>
      </c>
      <c r="I23" s="122">
        <f t="shared" si="15"/>
        <v>3748</v>
      </c>
      <c r="J23" s="122">
        <f t="shared" si="15"/>
        <v>4045</v>
      </c>
      <c r="K23" s="122">
        <f t="shared" si="15"/>
        <v>4294</v>
      </c>
      <c r="L23" s="122">
        <f t="shared" si="15"/>
        <v>4496</v>
      </c>
      <c r="M23" s="122">
        <f t="shared" si="15"/>
        <v>4823</v>
      </c>
      <c r="N23" s="122">
        <f t="shared" si="15"/>
        <v>5124</v>
      </c>
      <c r="O23" s="122">
        <f t="shared" si="15"/>
        <v>5736</v>
      </c>
      <c r="P23" s="122">
        <f t="shared" si="15"/>
        <v>6945</v>
      </c>
      <c r="Q23" s="123">
        <f t="shared" si="14"/>
        <v>3.1167753408417309</v>
      </c>
    </row>
    <row r="24" spans="1:17" s="4" customFormat="1" ht="14.1" customHeight="1" x14ac:dyDescent="0.25">
      <c r="A24" s="109" t="s">
        <v>54</v>
      </c>
      <c r="B24" s="110">
        <v>155</v>
      </c>
      <c r="C24" s="111">
        <v>210</v>
      </c>
      <c r="D24" s="112">
        <v>165</v>
      </c>
      <c r="E24" s="112">
        <v>71</v>
      </c>
      <c r="F24" s="112">
        <v>39</v>
      </c>
      <c r="G24" s="113">
        <v>82</v>
      </c>
      <c r="H24" s="113">
        <v>70</v>
      </c>
      <c r="I24" s="113">
        <v>37</v>
      </c>
      <c r="J24" s="113">
        <v>274</v>
      </c>
      <c r="K24" s="113">
        <v>186</v>
      </c>
      <c r="L24" s="113">
        <v>294</v>
      </c>
      <c r="M24" s="113">
        <v>318</v>
      </c>
      <c r="N24" s="113">
        <v>262</v>
      </c>
      <c r="O24" s="113">
        <v>951</v>
      </c>
      <c r="P24" s="114">
        <v>280</v>
      </c>
      <c r="Q24" s="130">
        <f t="shared" si="14"/>
        <v>0.80645161290322576</v>
      </c>
    </row>
    <row r="25" spans="1:17" s="99" customFormat="1" ht="14.1" customHeight="1" x14ac:dyDescent="0.25">
      <c r="A25" s="100" t="s">
        <v>55</v>
      </c>
      <c r="B25" s="101">
        <f>B23-B24</f>
        <v>1532</v>
      </c>
      <c r="C25" s="101">
        <f t="shared" ref="C25:P25" si="16">C23-C24</f>
        <v>1616</v>
      </c>
      <c r="D25" s="101">
        <f t="shared" si="16"/>
        <v>2170</v>
      </c>
      <c r="E25" s="101">
        <f t="shared" si="16"/>
        <v>2342</v>
      </c>
      <c r="F25" s="101">
        <f t="shared" si="16"/>
        <v>2888</v>
      </c>
      <c r="G25" s="101">
        <f t="shared" si="16"/>
        <v>2963</v>
      </c>
      <c r="H25" s="101">
        <f t="shared" si="16"/>
        <v>3605</v>
      </c>
      <c r="I25" s="101">
        <f t="shared" si="16"/>
        <v>3711</v>
      </c>
      <c r="J25" s="101">
        <f t="shared" si="16"/>
        <v>3771</v>
      </c>
      <c r="K25" s="101">
        <f t="shared" si="16"/>
        <v>4108</v>
      </c>
      <c r="L25" s="101">
        <f t="shared" si="16"/>
        <v>4202</v>
      </c>
      <c r="M25" s="101">
        <f t="shared" si="16"/>
        <v>4505</v>
      </c>
      <c r="N25" s="101">
        <f t="shared" si="16"/>
        <v>4862</v>
      </c>
      <c r="O25" s="101">
        <f t="shared" si="16"/>
        <v>4785</v>
      </c>
      <c r="P25" s="101">
        <f t="shared" si="16"/>
        <v>6665</v>
      </c>
      <c r="Q25" s="123">
        <f t="shared" si="14"/>
        <v>3.3505221932114884</v>
      </c>
    </row>
    <row r="26" spans="1:17" s="4" customFormat="1" ht="14.1" customHeight="1" x14ac:dyDescent="0.25">
      <c r="A26" s="124" t="s">
        <v>56</v>
      </c>
      <c r="B26" s="125">
        <v>758</v>
      </c>
      <c r="C26" s="126">
        <v>857</v>
      </c>
      <c r="D26" s="127">
        <v>779</v>
      </c>
      <c r="E26" s="127">
        <v>982</v>
      </c>
      <c r="F26" s="127">
        <v>1056</v>
      </c>
      <c r="G26" s="128">
        <v>1428</v>
      </c>
      <c r="H26" s="128">
        <v>1890</v>
      </c>
      <c r="I26" s="128">
        <v>1716</v>
      </c>
      <c r="J26" s="128">
        <v>2076</v>
      </c>
      <c r="K26" s="128">
        <v>2054</v>
      </c>
      <c r="L26" s="128">
        <v>2294</v>
      </c>
      <c r="M26" s="128">
        <v>2523</v>
      </c>
      <c r="N26" s="128">
        <v>3555</v>
      </c>
      <c r="O26" s="128">
        <v>3019</v>
      </c>
      <c r="P26" s="129">
        <v>1874</v>
      </c>
      <c r="Q26" s="130">
        <f t="shared" si="14"/>
        <v>1.4722955145118735</v>
      </c>
    </row>
    <row r="27" spans="1:17" s="99" customFormat="1" ht="14.1" customHeight="1" x14ac:dyDescent="0.25">
      <c r="A27" s="100" t="s">
        <v>57</v>
      </c>
      <c r="B27" s="101">
        <f>B25+B26</f>
        <v>2290</v>
      </c>
      <c r="C27" s="101">
        <f t="shared" ref="C27:P27" si="17">C25+C26</f>
        <v>2473</v>
      </c>
      <c r="D27" s="101">
        <f t="shared" si="17"/>
        <v>2949</v>
      </c>
      <c r="E27" s="101">
        <f t="shared" si="17"/>
        <v>3324</v>
      </c>
      <c r="F27" s="101">
        <f t="shared" si="17"/>
        <v>3944</v>
      </c>
      <c r="G27" s="101">
        <f t="shared" si="17"/>
        <v>4391</v>
      </c>
      <c r="H27" s="101">
        <f t="shared" si="17"/>
        <v>5495</v>
      </c>
      <c r="I27" s="101">
        <f t="shared" si="17"/>
        <v>5427</v>
      </c>
      <c r="J27" s="101">
        <f t="shared" si="17"/>
        <v>5847</v>
      </c>
      <c r="K27" s="101">
        <f t="shared" si="17"/>
        <v>6162</v>
      </c>
      <c r="L27" s="101">
        <f t="shared" si="17"/>
        <v>6496</v>
      </c>
      <c r="M27" s="101">
        <f t="shared" si="17"/>
        <v>7028</v>
      </c>
      <c r="N27" s="101">
        <f t="shared" si="17"/>
        <v>8417</v>
      </c>
      <c r="O27" s="101">
        <f t="shared" si="17"/>
        <v>7804</v>
      </c>
      <c r="P27" s="101">
        <f t="shared" si="17"/>
        <v>8539</v>
      </c>
      <c r="Q27" s="123">
        <f t="shared" si="14"/>
        <v>2.7288209606986897</v>
      </c>
    </row>
    <row r="28" spans="1:17" s="4" customFormat="1" ht="14.1" customHeight="1" x14ac:dyDescent="0.25">
      <c r="A28" s="78" t="s">
        <v>58</v>
      </c>
      <c r="B28" s="80">
        <v>722</v>
      </c>
      <c r="C28" s="80">
        <v>749</v>
      </c>
      <c r="D28" s="80">
        <v>850</v>
      </c>
      <c r="E28" s="80">
        <v>933</v>
      </c>
      <c r="F28" s="80">
        <v>1106</v>
      </c>
      <c r="G28" s="80">
        <v>1205</v>
      </c>
      <c r="H28" s="80">
        <v>1383</v>
      </c>
      <c r="I28" s="80">
        <v>1471</v>
      </c>
      <c r="J28" s="80">
        <v>1668</v>
      </c>
      <c r="K28" s="80">
        <v>1744</v>
      </c>
      <c r="L28" s="80">
        <v>1913</v>
      </c>
      <c r="M28" s="80">
        <v>2027</v>
      </c>
      <c r="N28" s="80">
        <v>2196</v>
      </c>
      <c r="O28" s="80">
        <v>2207</v>
      </c>
      <c r="P28" s="80">
        <v>2291</v>
      </c>
      <c r="Q28" s="13">
        <f t="shared" si="14"/>
        <v>2.1731301939058172</v>
      </c>
    </row>
    <row r="29" spans="1:17" s="4" customFormat="1" ht="14.1" customHeight="1" x14ac:dyDescent="0.25">
      <c r="A29" s="19" t="s">
        <v>42</v>
      </c>
      <c r="B29" s="80">
        <v>728</v>
      </c>
      <c r="C29" s="80">
        <v>774</v>
      </c>
      <c r="D29" s="80">
        <v>876</v>
      </c>
      <c r="E29" s="80">
        <v>903</v>
      </c>
      <c r="F29" s="80">
        <v>987</v>
      </c>
      <c r="G29" s="80">
        <v>1062</v>
      </c>
      <c r="H29" s="80">
        <v>1213</v>
      </c>
      <c r="I29" s="80">
        <v>1117</v>
      </c>
      <c r="J29" s="80">
        <v>1379</v>
      </c>
      <c r="K29" s="80">
        <v>1310</v>
      </c>
      <c r="L29" s="80">
        <v>1317</v>
      </c>
      <c r="M29" s="80">
        <v>1419</v>
      </c>
      <c r="N29" s="80">
        <v>2290</v>
      </c>
      <c r="O29" s="80">
        <v>1509</v>
      </c>
      <c r="P29" s="80">
        <v>1464</v>
      </c>
      <c r="Q29" s="13">
        <f t="shared" si="14"/>
        <v>1.0109890109890109</v>
      </c>
    </row>
    <row r="30" spans="1:17" s="4" customFormat="1" ht="14.1" customHeight="1" x14ac:dyDescent="0.25">
      <c r="A30" s="109" t="s">
        <v>59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>
        <v>179</v>
      </c>
      <c r="L30" s="110">
        <v>214</v>
      </c>
      <c r="M30" s="110">
        <v>239</v>
      </c>
      <c r="N30" s="110">
        <v>262</v>
      </c>
      <c r="O30" s="110">
        <v>359</v>
      </c>
      <c r="P30" s="110">
        <v>250</v>
      </c>
      <c r="Q30" s="120">
        <f>(P30-K30)/K30</f>
        <v>0.39664804469273746</v>
      </c>
    </row>
    <row r="31" spans="1:17" s="99" customFormat="1" ht="14.1" customHeight="1" x14ac:dyDescent="0.25">
      <c r="A31" s="100" t="s">
        <v>60</v>
      </c>
      <c r="B31" s="101">
        <f>B27-B28-B29-B30</f>
        <v>840</v>
      </c>
      <c r="C31" s="101">
        <f t="shared" ref="C31:P31" si="18">C27-C28-C29-C30</f>
        <v>950</v>
      </c>
      <c r="D31" s="101">
        <f t="shared" si="18"/>
        <v>1223</v>
      </c>
      <c r="E31" s="101">
        <f t="shared" si="18"/>
        <v>1488</v>
      </c>
      <c r="F31" s="101">
        <f t="shared" si="18"/>
        <v>1851</v>
      </c>
      <c r="G31" s="101">
        <f t="shared" si="18"/>
        <v>2124</v>
      </c>
      <c r="H31" s="101">
        <f t="shared" si="18"/>
        <v>2899</v>
      </c>
      <c r="I31" s="101">
        <f t="shared" si="18"/>
        <v>2839</v>
      </c>
      <c r="J31" s="101">
        <f t="shared" si="18"/>
        <v>2800</v>
      </c>
      <c r="K31" s="101">
        <f t="shared" si="18"/>
        <v>2929</v>
      </c>
      <c r="L31" s="101">
        <f t="shared" si="18"/>
        <v>3052</v>
      </c>
      <c r="M31" s="101">
        <f t="shared" si="18"/>
        <v>3343</v>
      </c>
      <c r="N31" s="101">
        <f t="shared" si="18"/>
        <v>3669</v>
      </c>
      <c r="O31" s="101">
        <f t="shared" si="18"/>
        <v>3729</v>
      </c>
      <c r="P31" s="101">
        <f t="shared" si="18"/>
        <v>4534</v>
      </c>
      <c r="Q31" s="123">
        <f t="shared" si="14"/>
        <v>4.397619047619048</v>
      </c>
    </row>
    <row r="32" spans="1:17" s="4" customFormat="1" ht="14.1" customHeight="1" x14ac:dyDescent="0.25">
      <c r="A32" s="78" t="s">
        <v>61</v>
      </c>
      <c r="B32" s="146">
        <v>-23</v>
      </c>
      <c r="C32" s="146">
        <v>-20</v>
      </c>
      <c r="D32" s="146">
        <v>-5</v>
      </c>
      <c r="E32" s="80">
        <v>24</v>
      </c>
      <c r="F32" s="80">
        <v>34</v>
      </c>
      <c r="G32" s="80">
        <v>6</v>
      </c>
      <c r="H32" s="80">
        <v>28</v>
      </c>
      <c r="I32" s="146">
        <v>-2</v>
      </c>
      <c r="J32" s="80">
        <v>4</v>
      </c>
      <c r="K32" s="146">
        <v>-2</v>
      </c>
      <c r="L32" s="80">
        <v>30</v>
      </c>
      <c r="M32" s="80">
        <v>35</v>
      </c>
      <c r="N32" s="146">
        <v>-29</v>
      </c>
      <c r="O32" s="80">
        <v>365</v>
      </c>
      <c r="P32" s="80">
        <v>51</v>
      </c>
      <c r="Q32" s="14">
        <f t="shared" si="14"/>
        <v>-3.2173913043478262</v>
      </c>
    </row>
    <row r="33" spans="1:17" s="99" customFormat="1" ht="14.1" customHeight="1" x14ac:dyDescent="0.25">
      <c r="A33" s="100" t="s">
        <v>62</v>
      </c>
      <c r="B33" s="101">
        <f>B31+B32</f>
        <v>817</v>
      </c>
      <c r="C33" s="101">
        <f t="shared" ref="C33:P33" si="19">C31+C32</f>
        <v>930</v>
      </c>
      <c r="D33" s="101">
        <f t="shared" si="19"/>
        <v>1218</v>
      </c>
      <c r="E33" s="101">
        <f t="shared" si="19"/>
        <v>1512</v>
      </c>
      <c r="F33" s="101">
        <f t="shared" si="19"/>
        <v>1885</v>
      </c>
      <c r="G33" s="101">
        <f t="shared" si="19"/>
        <v>2130</v>
      </c>
      <c r="H33" s="101">
        <f t="shared" si="19"/>
        <v>2927</v>
      </c>
      <c r="I33" s="101">
        <f t="shared" si="19"/>
        <v>2837</v>
      </c>
      <c r="J33" s="101">
        <f t="shared" si="19"/>
        <v>2804</v>
      </c>
      <c r="K33" s="101">
        <f t="shared" si="19"/>
        <v>2927</v>
      </c>
      <c r="L33" s="101">
        <f t="shared" si="19"/>
        <v>3082</v>
      </c>
      <c r="M33" s="101">
        <f t="shared" si="19"/>
        <v>3378</v>
      </c>
      <c r="N33" s="101">
        <f t="shared" si="19"/>
        <v>3640</v>
      </c>
      <c r="O33" s="101">
        <f t="shared" si="19"/>
        <v>4094</v>
      </c>
      <c r="P33" s="101">
        <f t="shared" si="19"/>
        <v>4585</v>
      </c>
      <c r="Q33" s="132">
        <f t="shared" si="14"/>
        <v>4.6119951040391678</v>
      </c>
    </row>
    <row r="34" spans="1:17" s="4" customFormat="1" ht="14.1" customHeight="1" thickBot="1" x14ac:dyDescent="0.3">
      <c r="A34" s="25" t="s">
        <v>63</v>
      </c>
      <c r="B34" s="133">
        <v>121</v>
      </c>
      <c r="C34" s="133">
        <v>148</v>
      </c>
      <c r="D34" s="133">
        <v>211</v>
      </c>
      <c r="E34" s="133">
        <v>231</v>
      </c>
      <c r="F34" s="133">
        <v>276</v>
      </c>
      <c r="G34" s="133">
        <v>326</v>
      </c>
      <c r="H34" s="133">
        <v>453</v>
      </c>
      <c r="I34" s="133">
        <v>480</v>
      </c>
      <c r="J34" s="133">
        <v>448</v>
      </c>
      <c r="K34" s="133">
        <v>467</v>
      </c>
      <c r="L34" s="133">
        <v>493</v>
      </c>
      <c r="M34" s="133">
        <v>539</v>
      </c>
      <c r="N34" s="133">
        <v>776</v>
      </c>
      <c r="O34" s="133">
        <v>624</v>
      </c>
      <c r="P34" s="133">
        <v>1217</v>
      </c>
      <c r="Q34" s="131">
        <f t="shared" si="14"/>
        <v>9.0578512396694215</v>
      </c>
    </row>
    <row r="35" spans="1:17" s="15" customFormat="1" ht="14.1" customHeight="1" thickBot="1" x14ac:dyDescent="0.3">
      <c r="A35" s="134" t="s">
        <v>64</v>
      </c>
      <c r="B35" s="135">
        <f t="shared" ref="B35:M35" si="20">B33-B34</f>
        <v>696</v>
      </c>
      <c r="C35" s="135">
        <f t="shared" si="20"/>
        <v>782</v>
      </c>
      <c r="D35" s="135">
        <f t="shared" si="20"/>
        <v>1007</v>
      </c>
      <c r="E35" s="135">
        <f t="shared" si="20"/>
        <v>1281</v>
      </c>
      <c r="F35" s="135">
        <f t="shared" si="20"/>
        <v>1609</v>
      </c>
      <c r="G35" s="135">
        <f t="shared" si="20"/>
        <v>1804</v>
      </c>
      <c r="H35" s="135">
        <f t="shared" si="20"/>
        <v>2474</v>
      </c>
      <c r="I35" s="135">
        <f t="shared" si="20"/>
        <v>2357</v>
      </c>
      <c r="J35" s="135">
        <f t="shared" si="20"/>
        <v>2356</v>
      </c>
      <c r="K35" s="135">
        <f t="shared" si="20"/>
        <v>2460</v>
      </c>
      <c r="L35" s="135">
        <f t="shared" si="20"/>
        <v>2589</v>
      </c>
      <c r="M35" s="135">
        <f t="shared" si="20"/>
        <v>2839</v>
      </c>
      <c r="N35" s="135">
        <f>N33-N34</f>
        <v>2864</v>
      </c>
      <c r="O35" s="135">
        <f t="shared" ref="O35:P35" si="21">O33-O34</f>
        <v>3470</v>
      </c>
      <c r="P35" s="135">
        <f t="shared" si="21"/>
        <v>3368</v>
      </c>
      <c r="Q35" s="136">
        <f t="shared" si="14"/>
        <v>3.8390804597701149</v>
      </c>
    </row>
    <row r="36" spans="1:17" s="4" customFormat="1" ht="14.1" customHeight="1" thickBot="1" x14ac:dyDescent="0.3">
      <c r="A36" s="152" t="s">
        <v>45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</row>
    <row r="37" spans="1:17" s="4" customFormat="1" ht="14.1" customHeight="1" x14ac:dyDescent="0.25">
      <c r="A37" s="102" t="s">
        <v>46</v>
      </c>
      <c r="B37" s="103">
        <v>5889</v>
      </c>
      <c r="C37" s="104">
        <v>6413</v>
      </c>
      <c r="D37" s="105">
        <v>7692</v>
      </c>
      <c r="E37" s="105">
        <v>8378</v>
      </c>
      <c r="F37" s="105">
        <v>8986</v>
      </c>
      <c r="G37" s="106">
        <v>9918</v>
      </c>
      <c r="H37" s="106">
        <v>10970</v>
      </c>
      <c r="I37" s="106">
        <v>10949</v>
      </c>
      <c r="J37" s="106">
        <v>11926</v>
      </c>
      <c r="K37" s="106">
        <v>12711</v>
      </c>
      <c r="L37" s="106">
        <v>13709</v>
      </c>
      <c r="M37" s="106">
        <v>14849</v>
      </c>
      <c r="N37" s="106">
        <v>15990</v>
      </c>
      <c r="O37" s="106">
        <v>18067</v>
      </c>
      <c r="P37" s="107">
        <v>22554</v>
      </c>
      <c r="Q37" s="108">
        <f>(P37-B37)/B37</f>
        <v>2.8298522669383597</v>
      </c>
    </row>
    <row r="38" spans="1:17" s="4" customFormat="1" ht="14.1" customHeight="1" x14ac:dyDescent="0.25">
      <c r="A38" s="19" t="s">
        <v>47</v>
      </c>
      <c r="B38" s="85">
        <v>758</v>
      </c>
      <c r="C38" s="86">
        <v>857</v>
      </c>
      <c r="D38" s="87">
        <v>779</v>
      </c>
      <c r="E38" s="87">
        <v>982</v>
      </c>
      <c r="F38" s="87">
        <v>1056</v>
      </c>
      <c r="G38" s="88">
        <v>1428</v>
      </c>
      <c r="H38" s="88">
        <v>1890</v>
      </c>
      <c r="I38" s="88">
        <v>1716</v>
      </c>
      <c r="J38" s="88">
        <v>2076</v>
      </c>
      <c r="K38" s="88">
        <v>2061</v>
      </c>
      <c r="L38" s="88">
        <v>2294</v>
      </c>
      <c r="M38" s="88">
        <v>2515</v>
      </c>
      <c r="N38" s="88">
        <v>3555</v>
      </c>
      <c r="O38" s="88">
        <v>3019</v>
      </c>
      <c r="P38" s="89">
        <v>1874</v>
      </c>
      <c r="Q38" s="79">
        <f t="shared" ref="Q38:Q40" si="22">(P38-B38)/B38</f>
        <v>1.4722955145118735</v>
      </c>
    </row>
    <row r="39" spans="1:17" s="4" customFormat="1" ht="14.1" customHeight="1" x14ac:dyDescent="0.25">
      <c r="A39" s="109" t="s">
        <v>48</v>
      </c>
      <c r="B39" s="110">
        <v>-23</v>
      </c>
      <c r="C39" s="111">
        <v>-20</v>
      </c>
      <c r="D39" s="112">
        <v>-5</v>
      </c>
      <c r="E39" s="112">
        <v>24</v>
      </c>
      <c r="F39" s="112">
        <v>34</v>
      </c>
      <c r="G39" s="113">
        <v>6</v>
      </c>
      <c r="H39" s="113">
        <v>28</v>
      </c>
      <c r="I39" s="113">
        <v>-2</v>
      </c>
      <c r="J39" s="113">
        <v>4</v>
      </c>
      <c r="K39" s="113">
        <v>-4</v>
      </c>
      <c r="L39" s="113">
        <v>30</v>
      </c>
      <c r="M39" s="113">
        <v>39</v>
      </c>
      <c r="N39" s="113">
        <v>-29</v>
      </c>
      <c r="O39" s="113">
        <v>365</v>
      </c>
      <c r="P39" s="114">
        <v>51</v>
      </c>
      <c r="Q39" s="137">
        <f t="shared" si="22"/>
        <v>-3.2173913043478262</v>
      </c>
    </row>
    <row r="40" spans="1:17" s="99" customFormat="1" ht="14.1" customHeight="1" thickBot="1" x14ac:dyDescent="0.3">
      <c r="A40" s="116" t="s">
        <v>2</v>
      </c>
      <c r="B40" s="117">
        <f>SUM(B37:B39)</f>
        <v>6624</v>
      </c>
      <c r="C40" s="117">
        <f t="shared" ref="C40" si="23">SUM(C37:C39)</f>
        <v>7250</v>
      </c>
      <c r="D40" s="117">
        <f t="shared" ref="D40" si="24">SUM(D37:D39)</f>
        <v>8466</v>
      </c>
      <c r="E40" s="117">
        <f t="shared" ref="E40" si="25">SUM(E37:E39)</f>
        <v>9384</v>
      </c>
      <c r="F40" s="117">
        <f t="shared" ref="F40" si="26">SUM(F37:F39)</f>
        <v>10076</v>
      </c>
      <c r="G40" s="117">
        <f t="shared" ref="G40" si="27">SUM(G37:G39)</f>
        <v>11352</v>
      </c>
      <c r="H40" s="117">
        <f t="shared" ref="H40" si="28">SUM(H37:H39)</f>
        <v>12888</v>
      </c>
      <c r="I40" s="117">
        <f t="shared" ref="I40" si="29">SUM(I37:I39)</f>
        <v>12663</v>
      </c>
      <c r="J40" s="117">
        <f t="shared" ref="J40" si="30">SUM(J37:J39)</f>
        <v>14006</v>
      </c>
      <c r="K40" s="117">
        <f t="shared" ref="K40" si="31">SUM(K37:K39)</f>
        <v>14768</v>
      </c>
      <c r="L40" s="117">
        <f t="shared" ref="L40" si="32">SUM(L37:L39)</f>
        <v>16033</v>
      </c>
      <c r="M40" s="117">
        <f t="shared" ref="M40" si="33">SUM(M37:M39)</f>
        <v>17403</v>
      </c>
      <c r="N40" s="117">
        <f t="shared" ref="N40" si="34">SUM(N37:N39)</f>
        <v>19516</v>
      </c>
      <c r="O40" s="117">
        <f t="shared" ref="O40" si="35">SUM(O37:O39)</f>
        <v>21451</v>
      </c>
      <c r="P40" s="117">
        <f t="shared" ref="P40" si="36">SUM(P37:P39)</f>
        <v>24479</v>
      </c>
      <c r="Q40" s="118">
        <f t="shared" si="22"/>
        <v>2.6955012077294684</v>
      </c>
    </row>
    <row r="41" spans="1:17" s="15" customFormat="1" ht="14.1" customHeight="1" thickBot="1" x14ac:dyDescent="0.3">
      <c r="A41" s="16" t="s">
        <v>93</v>
      </c>
      <c r="B41" s="119">
        <f>B40-B35</f>
        <v>5928</v>
      </c>
      <c r="C41" s="119">
        <f t="shared" ref="C41" si="37">C40-C35</f>
        <v>6468</v>
      </c>
      <c r="D41" s="119">
        <f t="shared" ref="D41" si="38">D40-D35</f>
        <v>7459</v>
      </c>
      <c r="E41" s="119">
        <f t="shared" ref="E41" si="39">E40-E35</f>
        <v>8103</v>
      </c>
      <c r="F41" s="119">
        <f t="shared" ref="F41" si="40">F40-F35</f>
        <v>8467</v>
      </c>
      <c r="G41" s="119">
        <f t="shared" ref="G41" si="41">G40-G35</f>
        <v>9548</v>
      </c>
      <c r="H41" s="119">
        <f t="shared" ref="H41" si="42">H40-H35</f>
        <v>10414</v>
      </c>
      <c r="I41" s="119">
        <f t="shared" ref="I41" si="43">I40-I35</f>
        <v>10306</v>
      </c>
      <c r="J41" s="119">
        <f t="shared" ref="J41" si="44">J40-J35</f>
        <v>11650</v>
      </c>
      <c r="K41" s="119">
        <f t="shared" ref="K41" si="45">K40-K35</f>
        <v>12308</v>
      </c>
      <c r="L41" s="119">
        <f t="shared" ref="L41" si="46">L40-L35</f>
        <v>13444</v>
      </c>
      <c r="M41" s="119">
        <f t="shared" ref="M41" si="47">M40-M35</f>
        <v>14564</v>
      </c>
      <c r="N41" s="119">
        <f t="shared" ref="N41" si="48">N40-N35</f>
        <v>16652</v>
      </c>
      <c r="O41" s="119">
        <f t="shared" ref="O41" si="49">O40-O35</f>
        <v>17981</v>
      </c>
      <c r="P41" s="119">
        <f t="shared" ref="P41" si="50">P40-P35</f>
        <v>21111</v>
      </c>
      <c r="Q41" s="22">
        <f>(P41-L41)/L41</f>
        <v>0.57029157988693846</v>
      </c>
    </row>
    <row r="42" spans="1:17" s="4" customFormat="1" ht="14.1" customHeight="1" thickBot="1" x14ac:dyDescent="0.3">
      <c r="A42" s="152" t="s">
        <v>1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</row>
    <row r="43" spans="1:17" s="4" customFormat="1" ht="14.1" customHeight="1" thickBot="1" x14ac:dyDescent="0.3">
      <c r="A43" s="150" t="s">
        <v>65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</row>
    <row r="44" spans="1:17" s="4" customFormat="1" ht="14.1" customHeight="1" x14ac:dyDescent="0.25">
      <c r="A44" s="18" t="s">
        <v>66</v>
      </c>
      <c r="B44" s="138">
        <f>B23/B17</f>
        <v>0.25467995169082125</v>
      </c>
      <c r="C44" s="138">
        <f t="shared" ref="C44:P44" si="51">C23/C17</f>
        <v>0.25186206896551722</v>
      </c>
      <c r="D44" s="138">
        <f t="shared" si="51"/>
        <v>0.27580911882825421</v>
      </c>
      <c r="E44" s="138">
        <f t="shared" si="51"/>
        <v>0.2571398124467178</v>
      </c>
      <c r="F44" s="138">
        <f t="shared" si="51"/>
        <v>0.29049225883287016</v>
      </c>
      <c r="G44" s="138">
        <f t="shared" si="51"/>
        <v>0.26823467230443976</v>
      </c>
      <c r="H44" s="138">
        <f t="shared" si="51"/>
        <v>0.28514897579143389</v>
      </c>
      <c r="I44" s="138">
        <f t="shared" si="51"/>
        <v>0.29598041538340047</v>
      </c>
      <c r="J44" s="138">
        <f t="shared" si="51"/>
        <v>0.28880479794373842</v>
      </c>
      <c r="K44" s="138">
        <f t="shared" si="51"/>
        <v>0.29076381365113757</v>
      </c>
      <c r="L44" s="138">
        <f t="shared" si="51"/>
        <v>0.28042163038732615</v>
      </c>
      <c r="M44" s="138">
        <f t="shared" si="51"/>
        <v>0.27713612595529508</v>
      </c>
      <c r="N44" s="138">
        <f t="shared" si="51"/>
        <v>0.26255380200860834</v>
      </c>
      <c r="O44" s="138">
        <f t="shared" si="51"/>
        <v>0.26740012120647055</v>
      </c>
      <c r="P44" s="138">
        <f t="shared" si="51"/>
        <v>0.2837125699579231</v>
      </c>
      <c r="Q44" s="21">
        <f>(P44-B44)/B44</f>
        <v>0.11399648097290022</v>
      </c>
    </row>
    <row r="45" spans="1:17" s="4" customFormat="1" ht="14.1" customHeight="1" x14ac:dyDescent="0.25">
      <c r="A45" s="78" t="s">
        <v>67</v>
      </c>
      <c r="B45" s="140">
        <f>B35/B17</f>
        <v>0.10507246376811594</v>
      </c>
      <c r="C45" s="140">
        <f t="shared" ref="C45:P45" si="52">C35/C17</f>
        <v>0.10786206896551724</v>
      </c>
      <c r="D45" s="140">
        <f t="shared" si="52"/>
        <v>0.11894637373021498</v>
      </c>
      <c r="E45" s="140">
        <f t="shared" si="52"/>
        <v>0.13650895140664962</v>
      </c>
      <c r="F45" s="140">
        <f t="shared" si="52"/>
        <v>0.15968638348551012</v>
      </c>
      <c r="G45" s="140">
        <f t="shared" si="52"/>
        <v>0.15891472868217055</v>
      </c>
      <c r="H45" s="140">
        <f t="shared" si="52"/>
        <v>0.19196151458721292</v>
      </c>
      <c r="I45" s="140">
        <f t="shared" si="52"/>
        <v>0.1861328279238727</v>
      </c>
      <c r="J45" s="140">
        <f t="shared" si="52"/>
        <v>0.16821362273311438</v>
      </c>
      <c r="K45" s="140">
        <f t="shared" si="52"/>
        <v>0.16657638136511377</v>
      </c>
      <c r="L45" s="140">
        <f t="shared" si="52"/>
        <v>0.1614794486371858</v>
      </c>
      <c r="M45" s="140">
        <f t="shared" si="52"/>
        <v>0.16313279319657531</v>
      </c>
      <c r="N45" s="140">
        <f t="shared" si="52"/>
        <v>0.14675138348022135</v>
      </c>
      <c r="O45" s="140">
        <f t="shared" si="52"/>
        <v>0.16176402032539275</v>
      </c>
      <c r="P45" s="140">
        <f t="shared" si="52"/>
        <v>0.13758731974345356</v>
      </c>
      <c r="Q45" s="79">
        <f>(P45-B45)/B45</f>
        <v>0.30945173273079951</v>
      </c>
    </row>
    <row r="46" spans="1:17" s="4" customFormat="1" ht="14.1" customHeight="1" x14ac:dyDescent="0.25">
      <c r="A46" s="78" t="s">
        <v>68</v>
      </c>
      <c r="B46" s="140">
        <f>B18/B17</f>
        <v>0.10507246376811594</v>
      </c>
      <c r="C46" s="140">
        <f t="shared" ref="C46:P46" si="53">C18/C17</f>
        <v>0.10786206896551724</v>
      </c>
      <c r="D46" s="140">
        <f t="shared" si="53"/>
        <v>0.11894637373021498</v>
      </c>
      <c r="E46" s="140">
        <f t="shared" si="53"/>
        <v>0.13650895140664962</v>
      </c>
      <c r="F46" s="140">
        <f t="shared" si="53"/>
        <v>0.15968638348551012</v>
      </c>
      <c r="G46" s="140">
        <f t="shared" si="53"/>
        <v>0.15891472868217055</v>
      </c>
      <c r="H46" s="140">
        <f t="shared" si="53"/>
        <v>0.19196151458721292</v>
      </c>
      <c r="I46" s="140">
        <f t="shared" si="53"/>
        <v>0.1861328279238727</v>
      </c>
      <c r="J46" s="140">
        <f t="shared" si="53"/>
        <v>0.16821362273311438</v>
      </c>
      <c r="K46" s="140">
        <f t="shared" si="53"/>
        <v>0.16732123510292524</v>
      </c>
      <c r="L46" s="140">
        <f t="shared" si="53"/>
        <v>0.16154181999625772</v>
      </c>
      <c r="M46" s="140">
        <f t="shared" si="53"/>
        <v>0.16152387519393208</v>
      </c>
      <c r="N46" s="140">
        <f t="shared" si="53"/>
        <v>0.14675138348022135</v>
      </c>
      <c r="O46" s="140">
        <f t="shared" si="53"/>
        <v>0.16176402032539275</v>
      </c>
      <c r="P46" s="140">
        <f t="shared" si="53"/>
        <v>0.13758731974345356</v>
      </c>
      <c r="Q46" s="79">
        <f t="shared" ref="Q46:Q81" si="54">(P46-B46)/B46</f>
        <v>0.30945173273079951</v>
      </c>
    </row>
    <row r="47" spans="1:17" s="4" customFormat="1" ht="14.1" customHeight="1" x14ac:dyDescent="0.25">
      <c r="A47" s="78" t="s">
        <v>69</v>
      </c>
      <c r="B47" s="140">
        <f>B33/B17</f>
        <v>0.12333937198067634</v>
      </c>
      <c r="C47" s="140">
        <f t="shared" ref="C47:P47" si="55">C33/C17</f>
        <v>0.12827586206896552</v>
      </c>
      <c r="D47" s="140">
        <f t="shared" si="55"/>
        <v>0.14386959603118354</v>
      </c>
      <c r="E47" s="140">
        <f t="shared" si="55"/>
        <v>0.16112531969309463</v>
      </c>
      <c r="F47" s="140">
        <f t="shared" si="55"/>
        <v>0.1870782056371576</v>
      </c>
      <c r="G47" s="140">
        <f t="shared" si="55"/>
        <v>0.1876321353065539</v>
      </c>
      <c r="H47" s="140">
        <f t="shared" si="55"/>
        <v>0.22711049037864681</v>
      </c>
      <c r="I47" s="140">
        <f t="shared" si="55"/>
        <v>0.22403853747137328</v>
      </c>
      <c r="J47" s="140">
        <f t="shared" si="55"/>
        <v>0.20019991432243325</v>
      </c>
      <c r="K47" s="140">
        <f t="shared" si="55"/>
        <v>0.1981988082340195</v>
      </c>
      <c r="L47" s="140">
        <f t="shared" si="55"/>
        <v>0.19222852865963949</v>
      </c>
      <c r="M47" s="140">
        <f t="shared" si="55"/>
        <v>0.19410446474745732</v>
      </c>
      <c r="N47" s="140">
        <f t="shared" si="55"/>
        <v>0.18651362984218078</v>
      </c>
      <c r="O47" s="140">
        <f t="shared" si="55"/>
        <v>0.19085357325998789</v>
      </c>
      <c r="P47" s="140">
        <f t="shared" si="55"/>
        <v>0.18730340291678582</v>
      </c>
      <c r="Q47" s="79">
        <f t="shared" si="54"/>
        <v>0.51860188607195745</v>
      </c>
    </row>
    <row r="48" spans="1:17" s="4" customFormat="1" ht="14.1" customHeight="1" thickBot="1" x14ac:dyDescent="0.3">
      <c r="A48" s="78" t="s">
        <v>70</v>
      </c>
      <c r="B48" s="140">
        <f>B31/B17</f>
        <v>0.12681159420289856</v>
      </c>
      <c r="C48" s="140">
        <f t="shared" ref="C48:P48" si="56">C31/C17</f>
        <v>0.1310344827586207</v>
      </c>
      <c r="D48" s="140">
        <f t="shared" si="56"/>
        <v>0.14446019371604063</v>
      </c>
      <c r="E48" s="140">
        <f t="shared" si="56"/>
        <v>0.15856777493606139</v>
      </c>
      <c r="F48" s="140">
        <f t="shared" si="56"/>
        <v>0.18370385073441842</v>
      </c>
      <c r="G48" s="140">
        <f t="shared" si="56"/>
        <v>0.18710359408033828</v>
      </c>
      <c r="H48" s="140">
        <f t="shared" si="56"/>
        <v>0.22493792675356922</v>
      </c>
      <c r="I48" s="140">
        <f t="shared" si="56"/>
        <v>0.22419647792782121</v>
      </c>
      <c r="J48" s="140">
        <f t="shared" si="56"/>
        <v>0.19991432243324289</v>
      </c>
      <c r="K48" s="140">
        <f t="shared" si="56"/>
        <v>0.19833423618634885</v>
      </c>
      <c r="L48" s="140">
        <f t="shared" si="56"/>
        <v>0.19035738788748208</v>
      </c>
      <c r="M48" s="140">
        <f t="shared" si="56"/>
        <v>0.19209331724415329</v>
      </c>
      <c r="N48" s="140">
        <f t="shared" si="56"/>
        <v>0.18799959007993441</v>
      </c>
      <c r="O48" s="140">
        <f t="shared" si="56"/>
        <v>0.17383804950818144</v>
      </c>
      <c r="P48" s="140">
        <f t="shared" si="56"/>
        <v>0.18521998447649005</v>
      </c>
      <c r="Q48" s="79">
        <f t="shared" si="54"/>
        <v>0.4605918775860357</v>
      </c>
    </row>
    <row r="49" spans="1:17" s="4" customFormat="1" ht="14.1" customHeight="1" thickBot="1" x14ac:dyDescent="0.3">
      <c r="A49" s="150" t="s">
        <v>71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</row>
    <row r="50" spans="1:17" s="4" customFormat="1" ht="22.5" x14ac:dyDescent="0.25">
      <c r="A50" s="18" t="s">
        <v>72</v>
      </c>
      <c r="B50" s="138">
        <f>(B28+B9+B29+B30)/B17</f>
        <v>0.32880434782608697</v>
      </c>
      <c r="C50" s="138">
        <f t="shared" ref="C50:P50" si="57">(C28+C9+C29+C30)/C17</f>
        <v>0.31682758620689655</v>
      </c>
      <c r="D50" s="138">
        <f t="shared" si="57"/>
        <v>0.30734703519962203</v>
      </c>
      <c r="E50" s="138">
        <f t="shared" si="57"/>
        <v>0.29187979539641945</v>
      </c>
      <c r="F50" s="138">
        <f t="shared" si="57"/>
        <v>0.3056768558951965</v>
      </c>
      <c r="G50" s="138">
        <f t="shared" si="57"/>
        <v>0.29325229034531358</v>
      </c>
      <c r="H50" s="138">
        <f t="shared" si="57"/>
        <v>0.29554624456859091</v>
      </c>
      <c r="I50" s="138">
        <f t="shared" si="57"/>
        <v>0.29258469556977018</v>
      </c>
      <c r="J50" s="138">
        <f t="shared" si="57"/>
        <v>0.31600742538911897</v>
      </c>
      <c r="K50" s="138">
        <f t="shared" si="57"/>
        <v>0.32015167930660887</v>
      </c>
      <c r="L50" s="138">
        <f t="shared" si="57"/>
        <v>0.29695004054138341</v>
      </c>
      <c r="M50" s="138">
        <f t="shared" si="57"/>
        <v>0.29489168534160776</v>
      </c>
      <c r="N50" s="138">
        <f t="shared" si="57"/>
        <v>0.36062717770034841</v>
      </c>
      <c r="O50" s="138">
        <f t="shared" si="57"/>
        <v>0.26031420446599224</v>
      </c>
      <c r="P50" s="138">
        <f t="shared" si="57"/>
        <v>0.22341598921524572</v>
      </c>
      <c r="Q50" s="47">
        <f>(P50-B50)/B50</f>
        <v>-0.3205199666842114</v>
      </c>
    </row>
    <row r="51" spans="1:17" s="4" customFormat="1" ht="14.1" customHeight="1" x14ac:dyDescent="0.25">
      <c r="A51" s="78" t="s">
        <v>73</v>
      </c>
      <c r="B51" s="140">
        <f>(B8+B29)/B17</f>
        <v>0.21890096618357488</v>
      </c>
      <c r="C51" s="140">
        <f t="shared" ref="C51:P51" si="58">(C8+C29)/C17</f>
        <v>0.21006896551724138</v>
      </c>
      <c r="D51" s="140">
        <f t="shared" si="58"/>
        <v>0.20387432081266241</v>
      </c>
      <c r="E51" s="140">
        <f t="shared" si="58"/>
        <v>0.19565217391304349</v>
      </c>
      <c r="F51" s="140">
        <f t="shared" si="58"/>
        <v>0.20772131798332671</v>
      </c>
      <c r="G51" s="140">
        <f t="shared" si="58"/>
        <v>0.19970049330514447</v>
      </c>
      <c r="H51" s="140">
        <f t="shared" si="58"/>
        <v>0.20142768466790814</v>
      </c>
      <c r="I51" s="140">
        <f t="shared" si="58"/>
        <v>0.20437495064360736</v>
      </c>
      <c r="J51" s="140">
        <f t="shared" si="58"/>
        <v>0.21754962159074681</v>
      </c>
      <c r="K51" s="140">
        <f t="shared" si="58"/>
        <v>0.20720476706392199</v>
      </c>
      <c r="L51" s="140">
        <f t="shared" si="58"/>
        <v>0.20145948980228279</v>
      </c>
      <c r="M51" s="140">
        <f t="shared" si="58"/>
        <v>0.19789691432511636</v>
      </c>
      <c r="N51" s="140">
        <f t="shared" si="58"/>
        <v>0.2298626767780283</v>
      </c>
      <c r="O51" s="140">
        <f t="shared" si="58"/>
        <v>0.17323201715537737</v>
      </c>
      <c r="P51" s="140">
        <f t="shared" si="58"/>
        <v>0.15339678908452142</v>
      </c>
      <c r="Q51" s="141">
        <f>(P51-B51)/B51</f>
        <v>-0.29924115110629662</v>
      </c>
    </row>
    <row r="52" spans="1:17" s="4" customFormat="1" ht="14.1" customHeight="1" thickBot="1" x14ac:dyDescent="0.3">
      <c r="A52" s="78" t="s">
        <v>74</v>
      </c>
      <c r="B52" s="140">
        <f>B8/B17</f>
        <v>0.1089975845410628</v>
      </c>
      <c r="C52" s="140">
        <f t="shared" ref="C52:P52" si="59">C8/C17</f>
        <v>0.10331034482758621</v>
      </c>
      <c r="D52" s="140">
        <f t="shared" si="59"/>
        <v>0.10040160642570281</v>
      </c>
      <c r="E52" s="140">
        <f t="shared" si="59"/>
        <v>9.9424552429667523E-2</v>
      </c>
      <c r="F52" s="140">
        <f t="shared" si="59"/>
        <v>0.10976578007145693</v>
      </c>
      <c r="G52" s="140">
        <f t="shared" si="59"/>
        <v>0.10614869626497533</v>
      </c>
      <c r="H52" s="140">
        <f t="shared" si="59"/>
        <v>0.10730912476722533</v>
      </c>
      <c r="I52" s="140">
        <f t="shared" si="59"/>
        <v>0.11616520571744453</v>
      </c>
      <c r="J52" s="140">
        <f t="shared" si="59"/>
        <v>0.1190918177923747</v>
      </c>
      <c r="K52" s="140">
        <f t="shared" si="59"/>
        <v>0.11849945828819068</v>
      </c>
      <c r="L52" s="140">
        <f t="shared" si="59"/>
        <v>0.11931640990457182</v>
      </c>
      <c r="M52" s="140">
        <f t="shared" si="59"/>
        <v>0.11635924840544734</v>
      </c>
      <c r="N52" s="140">
        <f t="shared" si="59"/>
        <v>0.11252305800368928</v>
      </c>
      <c r="O52" s="140">
        <f t="shared" si="59"/>
        <v>0.1028856463568132</v>
      </c>
      <c r="P52" s="140">
        <f t="shared" si="59"/>
        <v>9.3590424445443035E-2</v>
      </c>
      <c r="Q52" s="141">
        <f t="shared" ref="Q52:Q57" si="60">(P52-B52)/B52</f>
        <v>-0.14135322503238965</v>
      </c>
    </row>
    <row r="53" spans="1:17" s="4" customFormat="1" ht="14.1" customHeight="1" thickBot="1" x14ac:dyDescent="0.3">
      <c r="A53" s="150" t="s">
        <v>75</v>
      </c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</row>
    <row r="54" spans="1:17" s="4" customFormat="1" ht="11.25" x14ac:dyDescent="0.25">
      <c r="A54" s="18" t="s">
        <v>76</v>
      </c>
      <c r="B54" s="138">
        <f>B25/B17</f>
        <v>0.23128019323671498</v>
      </c>
      <c r="C54" s="138">
        <f t="shared" ref="C54:P54" si="61">C25/C17</f>
        <v>0.22289655172413794</v>
      </c>
      <c r="D54" s="138">
        <f t="shared" si="61"/>
        <v>0.2563193952279707</v>
      </c>
      <c r="E54" s="138">
        <f t="shared" si="61"/>
        <v>0.24957374254049447</v>
      </c>
      <c r="F54" s="138">
        <f t="shared" si="61"/>
        <v>0.2866216752679635</v>
      </c>
      <c r="G54" s="138">
        <f t="shared" si="61"/>
        <v>0.26101127554615927</v>
      </c>
      <c r="H54" s="138">
        <f t="shared" si="61"/>
        <v>0.27971756672873993</v>
      </c>
      <c r="I54" s="138">
        <f t="shared" si="61"/>
        <v>0.29305851693911394</v>
      </c>
      <c r="J54" s="138">
        <f t="shared" si="61"/>
        <v>0.2692417535341996</v>
      </c>
      <c r="K54" s="138">
        <f t="shared" si="61"/>
        <v>0.27816901408450706</v>
      </c>
      <c r="L54" s="138">
        <f t="shared" si="61"/>
        <v>0.26208445082018339</v>
      </c>
      <c r="M54" s="138">
        <f t="shared" si="61"/>
        <v>0.25886341435384702</v>
      </c>
      <c r="N54" s="138">
        <f t="shared" si="61"/>
        <v>0.24912891986062718</v>
      </c>
      <c r="O54" s="138">
        <f t="shared" si="61"/>
        <v>0.22306652370518856</v>
      </c>
      <c r="P54" s="138">
        <f t="shared" si="61"/>
        <v>0.27227419420727972</v>
      </c>
      <c r="Q54" s="21">
        <f>(P54-B54)/B54</f>
        <v>0.17724821307377339</v>
      </c>
    </row>
    <row r="55" spans="1:17" s="4" customFormat="1" ht="22.5" x14ac:dyDescent="0.25">
      <c r="A55" s="78" t="s">
        <v>77</v>
      </c>
      <c r="B55" s="140">
        <f>B15/B17</f>
        <v>0.11443236714975845</v>
      </c>
      <c r="C55" s="140">
        <f t="shared" ref="C55:P55" si="62">C15/C17</f>
        <v>0.11820689655172414</v>
      </c>
      <c r="D55" s="140">
        <f t="shared" si="62"/>
        <v>9.2015119300732334E-2</v>
      </c>
      <c r="E55" s="140">
        <f t="shared" si="62"/>
        <v>0.10464620630861041</v>
      </c>
      <c r="F55" s="140">
        <f t="shared" si="62"/>
        <v>0.10480349344978165</v>
      </c>
      <c r="G55" s="140">
        <f t="shared" si="62"/>
        <v>0.12579281183932348</v>
      </c>
      <c r="H55" s="140">
        <f t="shared" si="62"/>
        <v>0.14664804469273743</v>
      </c>
      <c r="I55" s="140">
        <f t="shared" si="62"/>
        <v>0.13551291163231463</v>
      </c>
      <c r="J55" s="140">
        <f t="shared" si="62"/>
        <v>0.1482221904897901</v>
      </c>
      <c r="K55" s="140">
        <f t="shared" si="62"/>
        <v>0.13955850487540628</v>
      </c>
      <c r="L55" s="140">
        <f t="shared" si="62"/>
        <v>0.14307989771097113</v>
      </c>
      <c r="M55" s="140">
        <f t="shared" si="62"/>
        <v>0.14451531345170374</v>
      </c>
      <c r="N55" s="140">
        <f t="shared" si="62"/>
        <v>0.18215822914531665</v>
      </c>
      <c r="O55" s="140">
        <f t="shared" si="62"/>
        <v>0.14073935947042096</v>
      </c>
      <c r="P55" s="140">
        <f t="shared" si="62"/>
        <v>7.6555414845377673E-2</v>
      </c>
      <c r="Q55" s="141">
        <f>(P55-B55)/B55</f>
        <v>-0.33099859111374441</v>
      </c>
    </row>
    <row r="56" spans="1:17" s="4" customFormat="1" ht="14.1" customHeight="1" x14ac:dyDescent="0.25">
      <c r="A56" s="78" t="s">
        <v>78</v>
      </c>
      <c r="B56" s="140">
        <f>B27/B17</f>
        <v>0.34571256038647341</v>
      </c>
      <c r="C56" s="140">
        <f t="shared" ref="C56:P56" si="63">C27/C17</f>
        <v>0.34110344827586209</v>
      </c>
      <c r="D56" s="140">
        <f t="shared" si="63"/>
        <v>0.34833451452870307</v>
      </c>
      <c r="E56" s="140">
        <f t="shared" si="63"/>
        <v>0.35421994884910485</v>
      </c>
      <c r="F56" s="140">
        <f t="shared" si="63"/>
        <v>0.39142516871774513</v>
      </c>
      <c r="G56" s="140">
        <f t="shared" si="63"/>
        <v>0.38680408738548272</v>
      </c>
      <c r="H56" s="140">
        <f t="shared" si="63"/>
        <v>0.42636561142147733</v>
      </c>
      <c r="I56" s="140">
        <f t="shared" si="63"/>
        <v>0.42857142857142855</v>
      </c>
      <c r="J56" s="140">
        <f t="shared" si="63"/>
        <v>0.41746394402398973</v>
      </c>
      <c r="K56" s="140">
        <f t="shared" si="63"/>
        <v>0.41725352112676056</v>
      </c>
      <c r="L56" s="140">
        <f t="shared" si="63"/>
        <v>0.40516434853115452</v>
      </c>
      <c r="M56" s="140">
        <f t="shared" si="63"/>
        <v>0.40383841866344883</v>
      </c>
      <c r="N56" s="140">
        <f t="shared" si="63"/>
        <v>0.43128714900594384</v>
      </c>
      <c r="O56" s="140">
        <f t="shared" si="63"/>
        <v>0.36380588317560952</v>
      </c>
      <c r="P56" s="140">
        <f t="shared" si="63"/>
        <v>0.34882960905265736</v>
      </c>
      <c r="Q56" s="79">
        <f t="shared" ref="Q56" si="64">(P56-B56)/B56</f>
        <v>9.0163014693460716E-3</v>
      </c>
    </row>
    <row r="57" spans="1:17" s="4" customFormat="1" ht="14.1" customHeight="1" thickBot="1" x14ac:dyDescent="0.3">
      <c r="A57" s="78" t="s">
        <v>79</v>
      </c>
      <c r="B57" s="140">
        <f>B32/B17</f>
        <v>-3.472222222222222E-3</v>
      </c>
      <c r="C57" s="140">
        <f t="shared" ref="C57:P57" si="65">C32/C17</f>
        <v>-2.7586206896551722E-3</v>
      </c>
      <c r="D57" s="140">
        <f t="shared" si="65"/>
        <v>-5.9059768485707534E-4</v>
      </c>
      <c r="E57" s="140">
        <f t="shared" si="65"/>
        <v>2.5575447570332483E-3</v>
      </c>
      <c r="F57" s="140">
        <f t="shared" si="65"/>
        <v>3.374354902739182E-3</v>
      </c>
      <c r="G57" s="140">
        <f t="shared" si="65"/>
        <v>5.2854122621564484E-4</v>
      </c>
      <c r="H57" s="140">
        <f t="shared" si="65"/>
        <v>2.1725636250775914E-3</v>
      </c>
      <c r="I57" s="140">
        <f t="shared" si="65"/>
        <v>-1.5794045644791914E-4</v>
      </c>
      <c r="J57" s="140">
        <f t="shared" si="65"/>
        <v>2.8559188919034697E-4</v>
      </c>
      <c r="K57" s="140">
        <f t="shared" si="65"/>
        <v>-1.3542795232936077E-4</v>
      </c>
      <c r="L57" s="140">
        <f t="shared" si="65"/>
        <v>1.8711407721574253E-3</v>
      </c>
      <c r="M57" s="140">
        <f t="shared" si="65"/>
        <v>2.0111475033040283E-3</v>
      </c>
      <c r="N57" s="140">
        <f t="shared" si="65"/>
        <v>-1.4859602377536381E-3</v>
      </c>
      <c r="O57" s="140">
        <f t="shared" si="65"/>
        <v>1.7015523751806441E-2</v>
      </c>
      <c r="P57" s="140">
        <f t="shared" si="65"/>
        <v>2.0834184402957639E-3</v>
      </c>
      <c r="Q57" s="141">
        <f t="shared" si="60"/>
        <v>-1.6000245108051798</v>
      </c>
    </row>
    <row r="58" spans="1:17" s="4" customFormat="1" ht="14.1" customHeight="1" thickBot="1" x14ac:dyDescent="0.3">
      <c r="A58" s="150" t="s">
        <v>80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</row>
    <row r="59" spans="1:17" s="4" customFormat="1" ht="11.25" x14ac:dyDescent="0.25">
      <c r="A59" s="18" t="s">
        <v>81</v>
      </c>
      <c r="B59" s="138">
        <f>B7/B17</f>
        <v>2.339975845410628E-2</v>
      </c>
      <c r="C59" s="138">
        <f t="shared" ref="C59:P59" si="66">C7/C17</f>
        <v>2.8965517241379312E-2</v>
      </c>
      <c r="D59" s="138">
        <f t="shared" si="66"/>
        <v>1.9489723600283487E-2</v>
      </c>
      <c r="E59" s="138">
        <f t="shared" si="66"/>
        <v>7.5660699062233593E-3</v>
      </c>
      <c r="F59" s="138">
        <f t="shared" si="66"/>
        <v>3.870583564906709E-3</v>
      </c>
      <c r="G59" s="138">
        <f t="shared" si="66"/>
        <v>7.2233967582804792E-3</v>
      </c>
      <c r="H59" s="138">
        <f t="shared" si="66"/>
        <v>5.4314090626939792E-3</v>
      </c>
      <c r="I59" s="138">
        <f t="shared" si="66"/>
        <v>2.9218984442865039E-3</v>
      </c>
      <c r="J59" s="138">
        <f t="shared" si="66"/>
        <v>1.9563044409538769E-2</v>
      </c>
      <c r="K59" s="138">
        <f t="shared" si="66"/>
        <v>1.1240520043336946E-2</v>
      </c>
      <c r="L59" s="138">
        <f t="shared" si="66"/>
        <v>1.8337179567142769E-2</v>
      </c>
      <c r="M59" s="138">
        <f t="shared" si="66"/>
        <v>1.8560018387634315E-2</v>
      </c>
      <c r="N59" s="138">
        <f t="shared" si="66"/>
        <v>1.3424882147981144E-2</v>
      </c>
      <c r="O59" s="138">
        <f t="shared" si="66"/>
        <v>4.4333597501281991E-2</v>
      </c>
      <c r="P59" s="138">
        <f t="shared" si="66"/>
        <v>1.1438375750643409E-2</v>
      </c>
      <c r="Q59" s="47">
        <f>(P59-B59)/B59</f>
        <v>-0.51117547759831006</v>
      </c>
    </row>
    <row r="60" spans="1:17" s="4" customFormat="1" ht="11.25" x14ac:dyDescent="0.25">
      <c r="A60" s="78" t="s">
        <v>82</v>
      </c>
      <c r="B60" s="140">
        <f>B24/B14</f>
        <v>2.6320258108337578E-2</v>
      </c>
      <c r="C60" s="140">
        <f t="shared" ref="C60:P60" si="67">C24/C14</f>
        <v>3.2745984718540462E-2</v>
      </c>
      <c r="D60" s="140">
        <f t="shared" si="67"/>
        <v>2.1450858034321372E-2</v>
      </c>
      <c r="E60" s="140">
        <f t="shared" si="67"/>
        <v>8.4745762711864406E-3</v>
      </c>
      <c r="F60" s="140">
        <f t="shared" si="67"/>
        <v>4.3400845760071223E-3</v>
      </c>
      <c r="G60" s="140">
        <f t="shared" si="67"/>
        <v>8.2677959265981052E-3</v>
      </c>
      <c r="H60" s="140">
        <f t="shared" si="67"/>
        <v>6.3810391978122152E-3</v>
      </c>
      <c r="I60" s="140">
        <f t="shared" si="67"/>
        <v>3.3793040460316009E-3</v>
      </c>
      <c r="J60" s="140">
        <f t="shared" si="67"/>
        <v>2.297501257756163E-2</v>
      </c>
      <c r="K60" s="140">
        <f t="shared" si="67"/>
        <v>1.4632995043662968E-2</v>
      </c>
      <c r="L60" s="140">
        <f t="shared" si="67"/>
        <v>2.1445765555474505E-2</v>
      </c>
      <c r="M60" s="140">
        <f t="shared" si="67"/>
        <v>2.141558354097919E-2</v>
      </c>
      <c r="N60" s="140">
        <f t="shared" si="67"/>
        <v>1.6385240775484679E-2</v>
      </c>
      <c r="O60" s="140">
        <f t="shared" si="67"/>
        <v>5.2637405213925945E-2</v>
      </c>
      <c r="P60" s="140">
        <f t="shared" si="67"/>
        <v>1.2414649286157667E-2</v>
      </c>
      <c r="Q60" s="141">
        <f>(P60-B60)/B60</f>
        <v>-0.52832342163753221</v>
      </c>
    </row>
    <row r="61" spans="1:17" s="4" customFormat="1" ht="14.1" customHeight="1" thickBot="1" x14ac:dyDescent="0.3">
      <c r="A61" s="78" t="s">
        <v>83</v>
      </c>
      <c r="B61" s="140">
        <f>B24/B17</f>
        <v>2.339975845410628E-2</v>
      </c>
      <c r="C61" s="140">
        <f t="shared" ref="C61:P61" si="68">C24/C17</f>
        <v>2.8965517241379312E-2</v>
      </c>
      <c r="D61" s="140">
        <f t="shared" si="68"/>
        <v>1.9489723600283487E-2</v>
      </c>
      <c r="E61" s="140">
        <f t="shared" si="68"/>
        <v>7.5660699062233593E-3</v>
      </c>
      <c r="F61" s="140">
        <f t="shared" si="68"/>
        <v>3.870583564906709E-3</v>
      </c>
      <c r="G61" s="140">
        <f t="shared" si="68"/>
        <v>7.2233967582804792E-3</v>
      </c>
      <c r="H61" s="140">
        <f t="shared" si="68"/>
        <v>5.4314090626939792E-3</v>
      </c>
      <c r="I61" s="140">
        <f t="shared" si="68"/>
        <v>2.9218984442865039E-3</v>
      </c>
      <c r="J61" s="140">
        <f t="shared" si="68"/>
        <v>1.9563044409538769E-2</v>
      </c>
      <c r="K61" s="140">
        <f t="shared" si="68"/>
        <v>1.2594799566630552E-2</v>
      </c>
      <c r="L61" s="140">
        <f t="shared" si="68"/>
        <v>1.8337179567142769E-2</v>
      </c>
      <c r="M61" s="140">
        <f t="shared" si="68"/>
        <v>1.8272711601448027E-2</v>
      </c>
      <c r="N61" s="140">
        <f t="shared" si="68"/>
        <v>1.3424882147981144E-2</v>
      </c>
      <c r="O61" s="140">
        <f t="shared" si="68"/>
        <v>4.4333597501281991E-2</v>
      </c>
      <c r="P61" s="140">
        <f t="shared" si="68"/>
        <v>1.1438375750643409E-2</v>
      </c>
      <c r="Q61" s="141">
        <f t="shared" ref="Q61" si="69">(P61-B61)/B61</f>
        <v>-0.51117547759831006</v>
      </c>
    </row>
    <row r="62" spans="1:17" s="4" customFormat="1" ht="14.1" customHeight="1" thickBot="1" x14ac:dyDescent="0.3">
      <c r="A62" s="150" t="s">
        <v>84</v>
      </c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</row>
    <row r="63" spans="1:17" s="4" customFormat="1" ht="11.25" x14ac:dyDescent="0.25">
      <c r="A63" s="18" t="s">
        <v>85</v>
      </c>
      <c r="B63" s="138">
        <f>B11/B33</f>
        <v>0.14810281517747859</v>
      </c>
      <c r="C63" s="138">
        <f t="shared" ref="C63:P63" si="70">C11/C33</f>
        <v>0.15913978494623657</v>
      </c>
      <c r="D63" s="138">
        <f t="shared" si="70"/>
        <v>0.17323481116584566</v>
      </c>
      <c r="E63" s="138">
        <f t="shared" si="70"/>
        <v>0.15277777777777779</v>
      </c>
      <c r="F63" s="138">
        <f t="shared" si="70"/>
        <v>0.14641909814323609</v>
      </c>
      <c r="G63" s="138">
        <f t="shared" si="70"/>
        <v>0.15305164319248826</v>
      </c>
      <c r="H63" s="138">
        <f t="shared" si="70"/>
        <v>0.15476597198496755</v>
      </c>
      <c r="I63" s="138">
        <f t="shared" si="70"/>
        <v>0.16919280930560451</v>
      </c>
      <c r="J63" s="138">
        <f t="shared" si="70"/>
        <v>0.15977175463623394</v>
      </c>
      <c r="K63" s="138">
        <f t="shared" si="70"/>
        <v>0.15852408609497778</v>
      </c>
      <c r="L63" s="138">
        <f t="shared" si="70"/>
        <v>0.15996106424399739</v>
      </c>
      <c r="M63" s="138">
        <f t="shared" si="70"/>
        <v>0.15896980461811722</v>
      </c>
      <c r="N63" s="138">
        <f t="shared" si="70"/>
        <v>0.21318681318681318</v>
      </c>
      <c r="O63" s="138">
        <f t="shared" si="70"/>
        <v>0.1524181729360039</v>
      </c>
      <c r="P63" s="138">
        <f t="shared" si="70"/>
        <v>0.26543075245365322</v>
      </c>
      <c r="Q63" s="21">
        <f>(P63-B63)/B63</f>
        <v>0.7922059897077246</v>
      </c>
    </row>
    <row r="64" spans="1:17" s="4" customFormat="1" ht="12" thickBot="1" x14ac:dyDescent="0.3">
      <c r="A64" s="78" t="s">
        <v>86</v>
      </c>
      <c r="B64" s="140">
        <f>B35/B33</f>
        <v>0.85189718482252141</v>
      </c>
      <c r="C64" s="140">
        <f t="shared" ref="C64:P64" si="71">C35/C33</f>
        <v>0.8408602150537634</v>
      </c>
      <c r="D64" s="140">
        <f t="shared" si="71"/>
        <v>0.8267651888341544</v>
      </c>
      <c r="E64" s="140">
        <f t="shared" si="71"/>
        <v>0.84722222222222221</v>
      </c>
      <c r="F64" s="140">
        <f t="shared" si="71"/>
        <v>0.85358090185676394</v>
      </c>
      <c r="G64" s="140">
        <f t="shared" si="71"/>
        <v>0.84694835680751168</v>
      </c>
      <c r="H64" s="140">
        <f t="shared" si="71"/>
        <v>0.84523402801503245</v>
      </c>
      <c r="I64" s="140">
        <f t="shared" si="71"/>
        <v>0.83080719069439546</v>
      </c>
      <c r="J64" s="140">
        <f t="shared" si="71"/>
        <v>0.84022824536376606</v>
      </c>
      <c r="K64" s="140">
        <f t="shared" si="71"/>
        <v>0.84045097369320121</v>
      </c>
      <c r="L64" s="140">
        <f t="shared" si="71"/>
        <v>0.84003893575600264</v>
      </c>
      <c r="M64" s="140">
        <f t="shared" si="71"/>
        <v>0.8404381290704559</v>
      </c>
      <c r="N64" s="140">
        <f t="shared" si="71"/>
        <v>0.78681318681318679</v>
      </c>
      <c r="O64" s="140">
        <f t="shared" si="71"/>
        <v>0.8475818270639961</v>
      </c>
      <c r="P64" s="140">
        <f t="shared" si="71"/>
        <v>0.73456924754634678</v>
      </c>
      <c r="Q64" s="141">
        <f>(P64-B64)/B64</f>
        <v>-0.1377254666014866</v>
      </c>
    </row>
    <row r="65" spans="1:17" s="4" customFormat="1" ht="14.1" customHeight="1" thickBot="1" x14ac:dyDescent="0.3">
      <c r="A65" s="150" t="s">
        <v>87</v>
      </c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</row>
    <row r="66" spans="1:17" s="4" customFormat="1" ht="27" customHeight="1" x14ac:dyDescent="0.25">
      <c r="A66" s="18" t="s">
        <v>88</v>
      </c>
      <c r="B66" s="27">
        <f>(B25+B15)-(B28+B29+B30)</f>
        <v>840</v>
      </c>
      <c r="C66" s="27">
        <f t="shared" ref="C66:P66" si="72">(C25+C15)-(C28+C29+C30)</f>
        <v>950</v>
      </c>
      <c r="D66" s="27">
        <f t="shared" si="72"/>
        <v>1223</v>
      </c>
      <c r="E66" s="27">
        <f t="shared" si="72"/>
        <v>1488</v>
      </c>
      <c r="F66" s="27">
        <f t="shared" si="72"/>
        <v>1851</v>
      </c>
      <c r="G66" s="27">
        <f t="shared" si="72"/>
        <v>2124</v>
      </c>
      <c r="H66" s="27">
        <f t="shared" si="72"/>
        <v>2899</v>
      </c>
      <c r="I66" s="27">
        <f t="shared" si="72"/>
        <v>2839</v>
      </c>
      <c r="J66" s="27">
        <f t="shared" si="72"/>
        <v>2800</v>
      </c>
      <c r="K66" s="27">
        <f t="shared" si="72"/>
        <v>2936</v>
      </c>
      <c r="L66" s="27">
        <f t="shared" si="72"/>
        <v>3052</v>
      </c>
      <c r="M66" s="27">
        <f t="shared" si="72"/>
        <v>3335</v>
      </c>
      <c r="N66" s="27">
        <f t="shared" si="72"/>
        <v>3669</v>
      </c>
      <c r="O66" s="27">
        <f t="shared" si="72"/>
        <v>3729</v>
      </c>
      <c r="P66" s="27">
        <f t="shared" si="72"/>
        <v>4534</v>
      </c>
      <c r="Q66" s="21">
        <f>(P66-B66)/B66</f>
        <v>4.397619047619048</v>
      </c>
    </row>
    <row r="67" spans="1:17" s="4" customFormat="1" ht="22.5" x14ac:dyDescent="0.25">
      <c r="A67" s="78" t="s">
        <v>89</v>
      </c>
      <c r="B67" s="139">
        <f>B14/B17</f>
        <v>0.88903985507246375</v>
      </c>
      <c r="C67" s="139">
        <f t="shared" ref="C67:P67" si="73">C14/C17</f>
        <v>0.88455172413793104</v>
      </c>
      <c r="D67" s="139">
        <f t="shared" si="73"/>
        <v>0.90857547838412478</v>
      </c>
      <c r="E67" s="139">
        <f t="shared" si="73"/>
        <v>0.89279624893435638</v>
      </c>
      <c r="F67" s="139">
        <f t="shared" si="73"/>
        <v>0.89182215164747913</v>
      </c>
      <c r="G67" s="139">
        <f t="shared" si="73"/>
        <v>0.87367864693446085</v>
      </c>
      <c r="H67" s="139">
        <f t="shared" si="73"/>
        <v>0.85117939168218493</v>
      </c>
      <c r="I67" s="139">
        <f t="shared" si="73"/>
        <v>0.8646450288241333</v>
      </c>
      <c r="J67" s="139">
        <f t="shared" si="73"/>
        <v>0.85149221762101956</v>
      </c>
      <c r="K67" s="139">
        <f t="shared" si="73"/>
        <v>0.86071235102925248</v>
      </c>
      <c r="L67" s="139">
        <f t="shared" si="73"/>
        <v>0.85504896151687149</v>
      </c>
      <c r="M67" s="139">
        <f t="shared" si="73"/>
        <v>0.85324369361604324</v>
      </c>
      <c r="N67" s="139">
        <f t="shared" si="73"/>
        <v>0.81932773109243695</v>
      </c>
      <c r="O67" s="139">
        <f t="shared" si="73"/>
        <v>0.84224511677777258</v>
      </c>
      <c r="P67" s="139">
        <f t="shared" si="73"/>
        <v>0.92136116671432655</v>
      </c>
      <c r="Q67" s="79">
        <f>(P67-B67)/B67</f>
        <v>3.6355301123399429E-2</v>
      </c>
    </row>
    <row r="68" spans="1:17" s="4" customFormat="1" ht="12" thickBot="1" x14ac:dyDescent="0.3">
      <c r="A68" s="78" t="s">
        <v>90</v>
      </c>
      <c r="B68" s="139">
        <f>B6/B17</f>
        <v>0.6343599033816425</v>
      </c>
      <c r="C68" s="139">
        <f t="shared" ref="C68:P68" si="74">C6/C17</f>
        <v>0.63268965517241382</v>
      </c>
      <c r="D68" s="139">
        <f t="shared" si="74"/>
        <v>0.63276635955587057</v>
      </c>
      <c r="E68" s="139">
        <f t="shared" si="74"/>
        <v>0.63565643648763859</v>
      </c>
      <c r="F68" s="139">
        <f t="shared" si="74"/>
        <v>0.60132989281460902</v>
      </c>
      <c r="G68" s="139">
        <f t="shared" si="74"/>
        <v>0.60544397463002109</v>
      </c>
      <c r="H68" s="139">
        <f t="shared" si="74"/>
        <v>0.56603041589075109</v>
      </c>
      <c r="I68" s="139">
        <f t="shared" si="74"/>
        <v>0.56866461344073282</v>
      </c>
      <c r="J68" s="139">
        <f t="shared" si="74"/>
        <v>0.5626874196772812</v>
      </c>
      <c r="K68" s="139">
        <f t="shared" si="74"/>
        <v>0.57028710725893828</v>
      </c>
      <c r="L68" s="139">
        <f t="shared" si="74"/>
        <v>0.57456495977047339</v>
      </c>
      <c r="M68" s="139">
        <f t="shared" si="74"/>
        <v>0.57576279951732456</v>
      </c>
      <c r="N68" s="139">
        <f t="shared" si="74"/>
        <v>0.55677392908382861</v>
      </c>
      <c r="O68" s="139">
        <f t="shared" si="74"/>
        <v>0.57484499557130209</v>
      </c>
      <c r="P68" s="139">
        <f t="shared" si="74"/>
        <v>0.6376485967564034</v>
      </c>
      <c r="Q68" s="79">
        <f t="shared" ref="Q68:Q76" si="75">(P68-B68)/B68</f>
        <v>5.1842705650681081E-3</v>
      </c>
    </row>
    <row r="69" spans="1:17" s="4" customFormat="1" ht="14.1" customHeight="1" thickBot="1" x14ac:dyDescent="0.3">
      <c r="A69" s="150" t="s">
        <v>91</v>
      </c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</row>
    <row r="70" spans="1:17" s="4" customFormat="1" ht="23.25" thickBot="1" x14ac:dyDescent="0.3">
      <c r="A70" s="148" t="s">
        <v>92</v>
      </c>
      <c r="B70" s="149">
        <f>B35/(B28+B9)</f>
        <v>0.48</v>
      </c>
      <c r="C70" s="149">
        <f t="shared" ref="C70:P70" si="76">C35/(C28+C9)</f>
        <v>0.51346027577150366</v>
      </c>
      <c r="D70" s="149">
        <f t="shared" si="76"/>
        <v>0.58342989571263038</v>
      </c>
      <c r="E70" s="149">
        <f t="shared" si="76"/>
        <v>0.69771241830065356</v>
      </c>
      <c r="F70" s="149">
        <f t="shared" si="76"/>
        <v>0.76875298614429044</v>
      </c>
      <c r="G70" s="149">
        <f t="shared" si="76"/>
        <v>0.79576532862814287</v>
      </c>
      <c r="H70" s="149">
        <f t="shared" si="76"/>
        <v>0.95300462249614792</v>
      </c>
      <c r="I70" s="149">
        <f t="shared" si="76"/>
        <v>0.91074188562596603</v>
      </c>
      <c r="J70" s="149">
        <f t="shared" si="76"/>
        <v>0.77321956022317029</v>
      </c>
      <c r="K70" s="149">
        <f t="shared" si="76"/>
        <v>0.759493670886076</v>
      </c>
      <c r="L70" s="149">
        <f t="shared" si="76"/>
        <v>0.80154798761609902</v>
      </c>
      <c r="M70" s="149">
        <f t="shared" si="76"/>
        <v>0.81721358664363841</v>
      </c>
      <c r="N70" s="149">
        <f t="shared" si="76"/>
        <v>0.63843067320552827</v>
      </c>
      <c r="O70" s="149">
        <f t="shared" si="76"/>
        <v>0.93379978471474701</v>
      </c>
      <c r="P70" s="149">
        <f t="shared" si="76"/>
        <v>0.89693741677762984</v>
      </c>
      <c r="Q70" s="22">
        <f>(P70-B70)/B70</f>
        <v>0.86861961828672885</v>
      </c>
    </row>
    <row r="71" spans="1:17" s="4" customFormat="1" ht="11.25" x14ac:dyDescent="0.25">
      <c r="A71" s="78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79" t="e">
        <f t="shared" ref="Q71" si="77">(P71-B71)/B71</f>
        <v>#DIV/0!</v>
      </c>
    </row>
    <row r="72" spans="1:17" s="4" customFormat="1" ht="11.25" x14ac:dyDescent="0.25">
      <c r="A72" s="78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79" t="e">
        <f t="shared" si="75"/>
        <v>#DIV/0!</v>
      </c>
    </row>
    <row r="73" spans="1:17" s="4" customFormat="1" ht="27" customHeight="1" x14ac:dyDescent="0.25">
      <c r="A73" s="78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79" t="e">
        <f t="shared" si="75"/>
        <v>#DIV/0!</v>
      </c>
    </row>
    <row r="74" spans="1:17" s="4" customFormat="1" ht="11.25" x14ac:dyDescent="0.25">
      <c r="A74" s="78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79" t="e">
        <f t="shared" si="75"/>
        <v>#DIV/0!</v>
      </c>
    </row>
    <row r="75" spans="1:17" s="4" customFormat="1" ht="13.5" customHeight="1" x14ac:dyDescent="0.25">
      <c r="A75" s="78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79" t="e">
        <f t="shared" si="75"/>
        <v>#DIV/0!</v>
      </c>
    </row>
    <row r="76" spans="1:17" s="4" customFormat="1" ht="14.1" customHeight="1" x14ac:dyDescent="0.25">
      <c r="A76" s="78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79" t="e">
        <f t="shared" si="75"/>
        <v>#DIV/0!</v>
      </c>
    </row>
    <row r="77" spans="1:17" s="4" customFormat="1" ht="14.1" customHeight="1" x14ac:dyDescent="0.25">
      <c r="A77" s="78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79" t="e">
        <f t="shared" si="54"/>
        <v>#DIV/0!</v>
      </c>
    </row>
    <row r="78" spans="1:17" s="4" customFormat="1" ht="14.1" customHeight="1" x14ac:dyDescent="0.25">
      <c r="A78" s="78"/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79" t="e">
        <f t="shared" si="54"/>
        <v>#DIV/0!</v>
      </c>
    </row>
    <row r="79" spans="1:17" s="4" customFormat="1" ht="14.1" customHeight="1" x14ac:dyDescent="0.25">
      <c r="A79" s="19" t="s">
        <v>4</v>
      </c>
      <c r="B79" s="72"/>
      <c r="C79" s="49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79" t="e">
        <f t="shared" si="54"/>
        <v>#DIV/0!</v>
      </c>
    </row>
    <row r="80" spans="1:17" s="4" customFormat="1" ht="14.1" customHeight="1" x14ac:dyDescent="0.25">
      <c r="A80" s="19" t="s">
        <v>5</v>
      </c>
      <c r="B80" s="72"/>
      <c r="C80" s="49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79" t="e">
        <f t="shared" si="54"/>
        <v>#DIV/0!</v>
      </c>
    </row>
    <row r="81" spans="1:17" s="4" customFormat="1" ht="14.1" customHeight="1" x14ac:dyDescent="0.25">
      <c r="A81" s="19" t="s">
        <v>6</v>
      </c>
      <c r="B81" s="72"/>
      <c r="C81" s="49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79" t="e">
        <f t="shared" si="54"/>
        <v>#DIV/0!</v>
      </c>
    </row>
    <row r="82" spans="1:17" s="4" customFormat="1" ht="14.1" customHeight="1" x14ac:dyDescent="0.25">
      <c r="A82" s="19" t="s">
        <v>19</v>
      </c>
      <c r="B82" s="72"/>
      <c r="C82" s="49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3" t="e">
        <f>(#REF!-C82)/C82</f>
        <v>#REF!</v>
      </c>
    </row>
    <row r="83" spans="1:17" s="4" customFormat="1" ht="14.1" customHeight="1" x14ac:dyDescent="0.25">
      <c r="A83" s="19" t="s">
        <v>8</v>
      </c>
      <c r="B83" s="72"/>
      <c r="C83" s="49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4" t="e">
        <f>(#REF!-C83)/C83</f>
        <v>#REF!</v>
      </c>
    </row>
    <row r="84" spans="1:17" s="4" customFormat="1" ht="14.1" customHeight="1" thickBot="1" x14ac:dyDescent="0.3">
      <c r="A84" s="19" t="s">
        <v>9</v>
      </c>
      <c r="B84" s="74"/>
      <c r="C84" s="50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9" t="e">
        <f>(#REF!-C84)/C84</f>
        <v>#REF!</v>
      </c>
    </row>
    <row r="85" spans="1:17" s="15" customFormat="1" ht="14.1" customHeight="1" thickBot="1" x14ac:dyDescent="0.3">
      <c r="A85" s="16" t="s">
        <v>2</v>
      </c>
      <c r="B85" s="75"/>
      <c r="C85" s="51">
        <f t="shared" ref="C85:P85" si="78">C12/C$12</f>
        <v>1</v>
      </c>
      <c r="D85" s="36">
        <f t="shared" si="78"/>
        <v>1</v>
      </c>
      <c r="E85" s="36">
        <f t="shared" si="78"/>
        <v>1</v>
      </c>
      <c r="F85" s="36">
        <f t="shared" si="78"/>
        <v>1</v>
      </c>
      <c r="G85" s="36">
        <f t="shared" si="78"/>
        <v>1</v>
      </c>
      <c r="H85" s="36">
        <f t="shared" si="78"/>
        <v>1</v>
      </c>
      <c r="I85" s="36">
        <f t="shared" si="78"/>
        <v>1</v>
      </c>
      <c r="J85" s="36">
        <f t="shared" si="78"/>
        <v>1</v>
      </c>
      <c r="K85" s="36">
        <f t="shared" si="78"/>
        <v>1</v>
      </c>
      <c r="L85" s="36">
        <f t="shared" si="78"/>
        <v>1</v>
      </c>
      <c r="M85" s="36">
        <f t="shared" si="78"/>
        <v>1</v>
      </c>
      <c r="N85" s="36">
        <f t="shared" si="78"/>
        <v>1</v>
      </c>
      <c r="O85" s="36">
        <f t="shared" si="78"/>
        <v>1</v>
      </c>
      <c r="P85" s="36">
        <f t="shared" si="78"/>
        <v>1</v>
      </c>
      <c r="Q85" s="22"/>
    </row>
    <row r="86" spans="1:17" s="4" customFormat="1" ht="14.1" customHeight="1" thickBot="1" x14ac:dyDescent="0.3">
      <c r="A86" s="150" t="s">
        <v>10</v>
      </c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</row>
    <row r="87" spans="1:17" s="4" customFormat="1" ht="14.1" customHeight="1" x14ac:dyDescent="0.25">
      <c r="A87" s="18" t="s">
        <v>3</v>
      </c>
      <c r="B87" s="71"/>
      <c r="C87" s="48"/>
      <c r="D87" s="40" t="e">
        <f t="shared" ref="D87:P87" si="79">(D5-C5)/C5</f>
        <v>#DIV/0!</v>
      </c>
      <c r="E87" s="43" t="e">
        <f t="shared" si="79"/>
        <v>#DIV/0!</v>
      </c>
      <c r="F87" s="43" t="e">
        <f t="shared" si="79"/>
        <v>#DIV/0!</v>
      </c>
      <c r="G87" s="40" t="e">
        <f t="shared" si="79"/>
        <v>#DIV/0!</v>
      </c>
      <c r="H87" s="43" t="e">
        <f t="shared" si="79"/>
        <v>#DIV/0!</v>
      </c>
      <c r="I87" s="43" t="e">
        <f t="shared" si="79"/>
        <v>#DIV/0!</v>
      </c>
      <c r="J87" s="43" t="e">
        <f t="shared" si="79"/>
        <v>#DIV/0!</v>
      </c>
      <c r="K87" s="43" t="e">
        <f t="shared" si="79"/>
        <v>#DIV/0!</v>
      </c>
      <c r="L87" s="43" t="e">
        <f t="shared" si="79"/>
        <v>#DIV/0!</v>
      </c>
      <c r="M87" s="43" t="e">
        <f t="shared" si="79"/>
        <v>#DIV/0!</v>
      </c>
      <c r="N87" s="43" t="e">
        <f t="shared" si="79"/>
        <v>#DIV/0!</v>
      </c>
      <c r="O87" s="43" t="e">
        <f t="shared" si="79"/>
        <v>#DIV/0!</v>
      </c>
      <c r="P87" s="43" t="e">
        <f t="shared" si="79"/>
        <v>#DIV/0!</v>
      </c>
      <c r="Q87" s="21"/>
    </row>
    <row r="88" spans="1:17" s="4" customFormat="1" ht="14.1" customHeight="1" x14ac:dyDescent="0.25">
      <c r="A88" s="19" t="s">
        <v>4</v>
      </c>
      <c r="B88" s="72"/>
      <c r="C88" s="49"/>
      <c r="D88" s="41">
        <f t="shared" ref="D88:P88" si="80">(D6-C6)/C6</f>
        <v>0.16786570743405277</v>
      </c>
      <c r="E88" s="41">
        <f t="shared" si="80"/>
        <v>0.11349635990293075</v>
      </c>
      <c r="F88" s="41">
        <f t="shared" si="80"/>
        <v>1.5758591785414919E-2</v>
      </c>
      <c r="G88" s="41">
        <f t="shared" si="80"/>
        <v>0.13434560158441988</v>
      </c>
      <c r="H88" s="41">
        <f t="shared" si="80"/>
        <v>6.1399679906881999E-2</v>
      </c>
      <c r="I88" s="41">
        <f t="shared" si="80"/>
        <v>-1.2885538039753256E-2</v>
      </c>
      <c r="J88" s="41">
        <f t="shared" si="80"/>
        <v>9.4431328982085824E-2</v>
      </c>
      <c r="K88" s="41">
        <f t="shared" si="80"/>
        <v>6.8646110899632032E-2</v>
      </c>
      <c r="L88" s="41">
        <f t="shared" si="80"/>
        <v>9.38019472809309E-2</v>
      </c>
      <c r="M88" s="41">
        <f t="shared" si="80"/>
        <v>8.7711680416847584E-2</v>
      </c>
      <c r="N88" s="41">
        <f t="shared" si="80"/>
        <v>8.4431137724550895E-2</v>
      </c>
      <c r="O88" s="41">
        <f t="shared" si="80"/>
        <v>0.13482422234492913</v>
      </c>
      <c r="P88" s="41">
        <f t="shared" si="80"/>
        <v>0.26583407671721676</v>
      </c>
      <c r="Q88" s="14"/>
    </row>
    <row r="89" spans="1:17" s="4" customFormat="1" ht="14.1" customHeight="1" x14ac:dyDescent="0.25">
      <c r="A89" s="19" t="s">
        <v>5</v>
      </c>
      <c r="B89" s="72"/>
      <c r="C89" s="49"/>
      <c r="D89" s="41">
        <f t="shared" ref="D89:P89" si="81">(D7-C7)/C7</f>
        <v>-0.21428571428571427</v>
      </c>
      <c r="E89" s="41">
        <f t="shared" si="81"/>
        <v>-0.5696969696969697</v>
      </c>
      <c r="F89" s="41">
        <f t="shared" si="81"/>
        <v>-0.45070422535211269</v>
      </c>
      <c r="G89" s="41">
        <f t="shared" si="81"/>
        <v>1.1025641025641026</v>
      </c>
      <c r="H89" s="41">
        <f t="shared" si="81"/>
        <v>-0.14634146341463414</v>
      </c>
      <c r="I89" s="41">
        <f t="shared" si="81"/>
        <v>-0.47142857142857142</v>
      </c>
      <c r="J89" s="41">
        <f t="shared" si="81"/>
        <v>6.4054054054054053</v>
      </c>
      <c r="K89" s="41">
        <f t="shared" si="81"/>
        <v>-0.39416058394160586</v>
      </c>
      <c r="L89" s="41">
        <f t="shared" si="81"/>
        <v>0.77108433734939763</v>
      </c>
      <c r="M89" s="41">
        <f t="shared" si="81"/>
        <v>9.8639455782312924E-2</v>
      </c>
      <c r="N89" s="41">
        <f t="shared" si="81"/>
        <v>-0.18885448916408668</v>
      </c>
      <c r="O89" s="44">
        <f t="shared" si="81"/>
        <v>2.6297709923664123</v>
      </c>
      <c r="P89" s="44">
        <f t="shared" si="81"/>
        <v>-0.70557308096740279</v>
      </c>
      <c r="Q89" s="13"/>
    </row>
    <row r="90" spans="1:17" s="4" customFormat="1" ht="14.1" customHeight="1" x14ac:dyDescent="0.25">
      <c r="A90" s="19" t="s">
        <v>6</v>
      </c>
      <c r="B90" s="72"/>
      <c r="C90" s="49"/>
      <c r="D90" s="41">
        <f t="shared" ref="D90:P90" si="82">(D8-C8)/C8</f>
        <v>0.13484646194926569</v>
      </c>
      <c r="E90" s="41">
        <f t="shared" si="82"/>
        <v>9.7647058823529406E-2</v>
      </c>
      <c r="F90" s="41">
        <f t="shared" si="82"/>
        <v>0.18542336548767416</v>
      </c>
      <c r="G90" s="41">
        <f t="shared" si="82"/>
        <v>8.9511754068716087E-2</v>
      </c>
      <c r="H90" s="41">
        <f t="shared" si="82"/>
        <v>0.14771784232365145</v>
      </c>
      <c r="I90" s="41">
        <f t="shared" si="82"/>
        <v>6.3629790310918297E-2</v>
      </c>
      <c r="J90" s="41">
        <f t="shared" si="82"/>
        <v>0.13392250169952413</v>
      </c>
      <c r="K90" s="41">
        <f t="shared" si="82"/>
        <v>4.9160671462829736E-2</v>
      </c>
      <c r="L90" s="41">
        <f t="shared" si="82"/>
        <v>9.3142857142857138E-2</v>
      </c>
      <c r="M90" s="41">
        <f t="shared" si="82"/>
        <v>5.8546785154208053E-2</v>
      </c>
      <c r="N90" s="41">
        <f t="shared" si="82"/>
        <v>8.4444444444444447E-2</v>
      </c>
      <c r="O90" s="41">
        <f t="shared" si="82"/>
        <v>5.0091074681238613E-3</v>
      </c>
      <c r="P90" s="41">
        <f t="shared" si="82"/>
        <v>3.8060715903942E-2</v>
      </c>
      <c r="Q90" s="14"/>
    </row>
    <row r="91" spans="1:17" s="4" customFormat="1" ht="14.1" customHeight="1" x14ac:dyDescent="0.25">
      <c r="A91" s="19" t="s">
        <v>7</v>
      </c>
      <c r="B91" s="72"/>
      <c r="C91" s="49"/>
      <c r="D91" s="41">
        <f t="shared" ref="D91:P91" si="83">(D9-C9)/C9</f>
        <v>0.13178294573643412</v>
      </c>
      <c r="E91" s="41">
        <f t="shared" si="83"/>
        <v>3.0821917808219176E-2</v>
      </c>
      <c r="F91" s="41">
        <f t="shared" si="83"/>
        <v>9.3023255813953487E-2</v>
      </c>
      <c r="G91" s="41">
        <f t="shared" si="83"/>
        <v>7.598784194528875E-2</v>
      </c>
      <c r="H91" s="41">
        <f t="shared" si="83"/>
        <v>0.14218455743879474</v>
      </c>
      <c r="I91" s="41">
        <f t="shared" si="83"/>
        <v>-7.9142621599340476E-2</v>
      </c>
      <c r="J91" s="44">
        <f t="shared" si="83"/>
        <v>0.23455684870188004</v>
      </c>
      <c r="K91" s="44">
        <f t="shared" si="83"/>
        <v>8.4118926758520673E-2</v>
      </c>
      <c r="L91" s="41">
        <f t="shared" si="83"/>
        <v>-0.11906354515050167</v>
      </c>
      <c r="M91" s="41">
        <f t="shared" si="83"/>
        <v>9.8709187547456334E-2</v>
      </c>
      <c r="N91" s="44">
        <f t="shared" si="83"/>
        <v>0.58258465791292324</v>
      </c>
      <c r="O91" s="41">
        <f t="shared" si="83"/>
        <v>-0.34104803493449781</v>
      </c>
      <c r="P91" s="44">
        <f t="shared" si="83"/>
        <v>-2.982107355864811E-2</v>
      </c>
      <c r="Q91" s="13"/>
    </row>
    <row r="92" spans="1:17" s="4" customFormat="1" ht="14.1" customHeight="1" x14ac:dyDescent="0.25">
      <c r="A92" s="19" t="s">
        <v>8</v>
      </c>
      <c r="B92" s="72"/>
      <c r="C92" s="49"/>
      <c r="D92" s="41">
        <f t="shared" ref="D92:P92" si="84">(D11-C11)/C11</f>
        <v>0.42567567567567566</v>
      </c>
      <c r="E92" s="41">
        <f t="shared" si="84"/>
        <v>9.4786729857819899E-2</v>
      </c>
      <c r="F92" s="41">
        <f t="shared" si="84"/>
        <v>0.19480519480519481</v>
      </c>
      <c r="G92" s="44">
        <f t="shared" si="84"/>
        <v>0.18115942028985507</v>
      </c>
      <c r="H92" s="41">
        <f t="shared" si="84"/>
        <v>0.38957055214723929</v>
      </c>
      <c r="I92" s="41">
        <f t="shared" si="84"/>
        <v>5.9602649006622516E-2</v>
      </c>
      <c r="J92" s="41">
        <f t="shared" si="84"/>
        <v>-6.6666666666666666E-2</v>
      </c>
      <c r="K92" s="44">
        <f t="shared" si="84"/>
        <v>3.5714285714285712E-2</v>
      </c>
      <c r="L92" s="41">
        <f t="shared" si="84"/>
        <v>6.25E-2</v>
      </c>
      <c r="M92" s="41">
        <f t="shared" si="84"/>
        <v>8.9249492900608518E-2</v>
      </c>
      <c r="N92" s="41">
        <f t="shared" si="84"/>
        <v>0.4450651769087523</v>
      </c>
      <c r="O92" s="41">
        <f t="shared" si="84"/>
        <v>-0.19587628865979381</v>
      </c>
      <c r="P92" s="41">
        <f t="shared" si="84"/>
        <v>0.95032051282051277</v>
      </c>
      <c r="Q92" s="14"/>
    </row>
    <row r="93" spans="1:17" s="4" customFormat="1" ht="14.1" customHeight="1" thickBot="1" x14ac:dyDescent="0.3">
      <c r="A93" s="19" t="s">
        <v>9</v>
      </c>
      <c r="B93" s="74"/>
      <c r="C93" s="50"/>
      <c r="D93" s="42" t="e">
        <f>(#REF!-#REF!)/#REF!</f>
        <v>#REF!</v>
      </c>
      <c r="E93" s="42" t="e">
        <f>(#REF!-#REF!)/#REF!</f>
        <v>#REF!</v>
      </c>
      <c r="F93" s="42" t="e">
        <f>(#REF!-#REF!)/#REF!</f>
        <v>#REF!</v>
      </c>
      <c r="G93" s="42" t="e">
        <f>(#REF!-#REF!)/#REF!</f>
        <v>#REF!</v>
      </c>
      <c r="H93" s="42" t="e">
        <f>(#REF!-#REF!)/#REF!</f>
        <v>#REF!</v>
      </c>
      <c r="I93" s="42" t="e">
        <f>(#REF!-#REF!)/#REF!</f>
        <v>#REF!</v>
      </c>
      <c r="J93" s="42" t="e">
        <f>(#REF!-#REF!)/#REF!</f>
        <v>#REF!</v>
      </c>
      <c r="K93" s="45" t="e">
        <f>(#REF!-#REF!)/#REF!</f>
        <v>#REF!</v>
      </c>
      <c r="L93" s="42" t="e">
        <f>(#REF!-#REF!)/#REF!</f>
        <v>#REF!</v>
      </c>
      <c r="M93" s="42" t="e">
        <f>(#REF!-#REF!)/#REF!</f>
        <v>#REF!</v>
      </c>
      <c r="N93" s="42" t="e">
        <f>(#REF!-#REF!)/#REF!</f>
        <v>#REF!</v>
      </c>
      <c r="O93" s="42" t="e">
        <f>(#REF!-#REF!)/#REF!</f>
        <v>#REF!</v>
      </c>
      <c r="P93" s="45" t="e">
        <f>(#REF!-#REF!)/#REF!</f>
        <v>#REF!</v>
      </c>
      <c r="Q93" s="39"/>
    </row>
    <row r="94" spans="1:17" s="15" customFormat="1" ht="14.1" customHeight="1" thickBot="1" x14ac:dyDescent="0.3">
      <c r="A94" s="16" t="s">
        <v>2</v>
      </c>
      <c r="B94" s="75"/>
      <c r="C94" s="51"/>
      <c r="D94" s="46">
        <f t="shared" ref="D94:P94" si="85">(D12-C12)/C12</f>
        <v>0.15321583178726036</v>
      </c>
      <c r="E94" s="46">
        <f t="shared" si="85"/>
        <v>8.6338651293739105E-2</v>
      </c>
      <c r="F94" s="46">
        <f t="shared" si="85"/>
        <v>4.492163396272985E-2</v>
      </c>
      <c r="G94" s="46">
        <f t="shared" si="85"/>
        <v>0.12767213889216961</v>
      </c>
      <c r="H94" s="46">
        <f t="shared" si="85"/>
        <v>9.0699622957687479E-2</v>
      </c>
      <c r="I94" s="46">
        <f t="shared" si="85"/>
        <v>-1.0370654887651239E-2</v>
      </c>
      <c r="J94" s="46">
        <f t="shared" si="85"/>
        <v>0.13040947021152727</v>
      </c>
      <c r="K94" s="46">
        <f t="shared" si="85"/>
        <v>5.5536480686695276E-2</v>
      </c>
      <c r="L94" s="46">
        <f t="shared" si="85"/>
        <v>9.319346181995608E-2</v>
      </c>
      <c r="M94" s="46">
        <f t="shared" si="85"/>
        <v>8.5471992858736884E-2</v>
      </c>
      <c r="N94" s="46">
        <f t="shared" si="85"/>
        <v>0.14117324561403508</v>
      </c>
      <c r="O94" s="46">
        <f t="shared" si="85"/>
        <v>7.9810233005044445E-2</v>
      </c>
      <c r="P94" s="46">
        <f t="shared" si="85"/>
        <v>0.17407263222290195</v>
      </c>
      <c r="Q94" s="22"/>
    </row>
    <row r="95" spans="1:17" s="4" customFormat="1" ht="14.1" customHeight="1" thickBot="1" x14ac:dyDescent="0.3">
      <c r="A95" s="150" t="s">
        <v>11</v>
      </c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</row>
    <row r="96" spans="1:17" s="4" customFormat="1" ht="14.1" customHeight="1" x14ac:dyDescent="0.25">
      <c r="A96" s="18" t="s">
        <v>3</v>
      </c>
      <c r="B96" s="71"/>
      <c r="C96" s="48"/>
      <c r="D96" s="40">
        <f t="shared" ref="D96:P96" si="86">(D5-C5)/C$12</f>
        <v>0</v>
      </c>
      <c r="E96" s="43">
        <f t="shared" si="86"/>
        <v>0</v>
      </c>
      <c r="F96" s="43">
        <f t="shared" si="86"/>
        <v>0</v>
      </c>
      <c r="G96" s="35">
        <f t="shared" si="86"/>
        <v>0</v>
      </c>
      <c r="H96" s="43">
        <f t="shared" si="86"/>
        <v>0</v>
      </c>
      <c r="I96" s="43">
        <f t="shared" si="86"/>
        <v>0</v>
      </c>
      <c r="J96" s="43">
        <f t="shared" si="86"/>
        <v>0</v>
      </c>
      <c r="K96" s="43">
        <f t="shared" si="86"/>
        <v>0</v>
      </c>
      <c r="L96" s="43">
        <f t="shared" si="86"/>
        <v>0</v>
      </c>
      <c r="M96" s="43">
        <f t="shared" si="86"/>
        <v>0</v>
      </c>
      <c r="N96" s="43">
        <f t="shared" si="86"/>
        <v>0</v>
      </c>
      <c r="O96" s="35">
        <f t="shared" si="86"/>
        <v>0</v>
      </c>
      <c r="P96" s="35">
        <f t="shared" si="86"/>
        <v>0</v>
      </c>
      <c r="Q96" s="21"/>
    </row>
    <row r="97" spans="1:17" s="4" customFormat="1" ht="14.1" customHeight="1" x14ac:dyDescent="0.25">
      <c r="A97" s="19" t="s">
        <v>4</v>
      </c>
      <c r="B97" s="72"/>
      <c r="C97" s="49"/>
      <c r="D97" s="41">
        <f t="shared" ref="D97:P97" si="87">(D6-C6)/C$12</f>
        <v>0.11904761904761904</v>
      </c>
      <c r="E97" s="41">
        <f t="shared" si="87"/>
        <v>8.1512267059927604E-2</v>
      </c>
      <c r="F97" s="41">
        <f t="shared" si="87"/>
        <v>1.1600641737628039E-2</v>
      </c>
      <c r="G97" s="41">
        <f t="shared" si="87"/>
        <v>9.6137947324908463E-2</v>
      </c>
      <c r="H97" s="41">
        <f t="shared" si="87"/>
        <v>4.4197737746124843E-2</v>
      </c>
      <c r="I97" s="41">
        <f t="shared" si="87"/>
        <v>-9.0263107355483003E-3</v>
      </c>
      <c r="J97" s="41">
        <f t="shared" si="87"/>
        <v>6.598098195226082E-2</v>
      </c>
      <c r="K97" s="41">
        <f t="shared" si="87"/>
        <v>4.6437768240343347E-2</v>
      </c>
      <c r="L97" s="41">
        <f t="shared" si="87"/>
        <v>6.4243311376758552E-2</v>
      </c>
      <c r="M97" s="41">
        <f t="shared" si="87"/>
        <v>6.0105631183515584E-2</v>
      </c>
      <c r="N97" s="41">
        <f t="shared" si="87"/>
        <v>5.797697368421053E-2</v>
      </c>
      <c r="O97" s="41">
        <f t="shared" si="87"/>
        <v>8.7977420129714143E-2</v>
      </c>
      <c r="P97" s="41">
        <f t="shared" si="87"/>
        <v>0.1823035426283299</v>
      </c>
      <c r="Q97" s="14"/>
    </row>
    <row r="98" spans="1:17" s="4" customFormat="1" ht="14.1" customHeight="1" x14ac:dyDescent="0.25">
      <c r="A98" s="19" t="s">
        <v>5</v>
      </c>
      <c r="B98" s="72"/>
      <c r="C98" s="49"/>
      <c r="D98" s="41">
        <f t="shared" ref="D98:P98" si="88">(D7-C7)/C$12</f>
        <v>-6.9573283858998143E-3</v>
      </c>
      <c r="E98" s="41">
        <f t="shared" si="88"/>
        <v>-1.2602225499396703E-2</v>
      </c>
      <c r="F98" s="41">
        <f t="shared" si="88"/>
        <v>-3.9491546340861411E-3</v>
      </c>
      <c r="G98" s="41">
        <f t="shared" si="88"/>
        <v>5.0785402149521675E-3</v>
      </c>
      <c r="H98" s="41">
        <f t="shared" si="88"/>
        <v>-1.2568077084206116E-3</v>
      </c>
      <c r="I98" s="41">
        <f t="shared" si="88"/>
        <v>-3.1688112156712119E-3</v>
      </c>
      <c r="J98" s="41">
        <f t="shared" si="88"/>
        <v>2.2996312827479139E-2</v>
      </c>
      <c r="K98" s="41">
        <f t="shared" si="88"/>
        <v>-9.2703862660944211E-3</v>
      </c>
      <c r="L98" s="41">
        <f t="shared" si="88"/>
        <v>1.0409042855981133E-2</v>
      </c>
      <c r="M98" s="41">
        <f t="shared" si="88"/>
        <v>2.157256564754891E-3</v>
      </c>
      <c r="N98" s="41">
        <f t="shared" si="88"/>
        <v>-4.1803728070175438E-3</v>
      </c>
      <c r="O98" s="44">
        <f t="shared" si="88"/>
        <v>4.1376411241892869E-2</v>
      </c>
      <c r="P98" s="44">
        <f t="shared" si="88"/>
        <v>-3.7317168121906455E-2</v>
      </c>
      <c r="Q98" s="13"/>
    </row>
    <row r="99" spans="1:17" s="4" customFormat="1" ht="14.1" customHeight="1" x14ac:dyDescent="0.25">
      <c r="A99" s="19" t="s">
        <v>6</v>
      </c>
      <c r="B99" s="72"/>
      <c r="C99" s="49"/>
      <c r="D99" s="41">
        <f t="shared" ref="D99:P99" si="89">(D8-C8)/C$12</f>
        <v>1.5615337043908472E-2</v>
      </c>
      <c r="E99" s="41">
        <f t="shared" si="89"/>
        <v>1.1127496983509854E-2</v>
      </c>
      <c r="F99" s="41">
        <f t="shared" si="89"/>
        <v>2.13501172405282E-2</v>
      </c>
      <c r="G99" s="41">
        <f t="shared" si="89"/>
        <v>1.1692453053029407E-2</v>
      </c>
      <c r="H99" s="41">
        <f t="shared" si="89"/>
        <v>1.8642647674905741E-2</v>
      </c>
      <c r="I99" s="41">
        <f t="shared" si="89"/>
        <v>8.450163241789899E-3</v>
      </c>
      <c r="J99" s="41">
        <f t="shared" si="89"/>
        <v>1.9115078594993208E-2</v>
      </c>
      <c r="K99" s="41">
        <f t="shared" si="89"/>
        <v>7.0386266094420603E-3</v>
      </c>
      <c r="L99" s="41">
        <f t="shared" si="89"/>
        <v>1.3255265511913476E-2</v>
      </c>
      <c r="M99" s="41">
        <f t="shared" si="89"/>
        <v>8.3314736293981992E-3</v>
      </c>
      <c r="N99" s="41">
        <f t="shared" si="89"/>
        <v>1.171875E-2</v>
      </c>
      <c r="O99" s="41">
        <f t="shared" si="89"/>
        <v>6.605813115541677E-4</v>
      </c>
      <c r="P99" s="41">
        <f t="shared" si="89"/>
        <v>4.6715977976753238E-3</v>
      </c>
      <c r="Q99" s="14"/>
    </row>
    <row r="100" spans="1:17" s="4" customFormat="1" ht="14.1" customHeight="1" x14ac:dyDescent="0.25">
      <c r="A100" s="19" t="s">
        <v>7</v>
      </c>
      <c r="B100" s="72"/>
      <c r="C100" s="49"/>
      <c r="D100" s="41">
        <f t="shared" ref="D100:P100" si="90">(D9-C9)/C$12</f>
        <v>1.5769944341372914E-2</v>
      </c>
      <c r="E100" s="41">
        <f t="shared" si="90"/>
        <v>3.619788175358627E-3</v>
      </c>
      <c r="F100" s="41">
        <f t="shared" si="90"/>
        <v>1.036653091447612E-2</v>
      </c>
      <c r="G100" s="41">
        <f t="shared" si="90"/>
        <v>8.8579189795677336E-3</v>
      </c>
      <c r="H100" s="41">
        <f t="shared" si="90"/>
        <v>1.5814830330959363E-2</v>
      </c>
      <c r="I100" s="41">
        <f t="shared" si="90"/>
        <v>-9.2183599001344346E-3</v>
      </c>
      <c r="J100" s="44">
        <f t="shared" si="90"/>
        <v>2.5422084222782845E-2</v>
      </c>
      <c r="K100" s="44">
        <f t="shared" si="90"/>
        <v>9.9570815450643769E-3</v>
      </c>
      <c r="L100" s="41">
        <f t="shared" si="90"/>
        <v>-1.4475075221598764E-2</v>
      </c>
      <c r="M100" s="41">
        <f t="shared" si="90"/>
        <v>9.6704604626943382E-3</v>
      </c>
      <c r="N100" s="44">
        <f t="shared" si="90"/>
        <v>5.7771381578947366E-2</v>
      </c>
      <c r="O100" s="41">
        <f t="shared" si="90"/>
        <v>-4.6901273120345907E-2</v>
      </c>
      <c r="P100" s="44">
        <f t="shared" si="90"/>
        <v>-2.5026416773260662E-3</v>
      </c>
      <c r="Q100" s="13"/>
    </row>
    <row r="101" spans="1:17" s="4" customFormat="1" ht="14.1" customHeight="1" x14ac:dyDescent="0.25">
      <c r="A101" s="19" t="s">
        <v>8</v>
      </c>
      <c r="B101" s="72"/>
      <c r="C101" s="49"/>
      <c r="D101" s="41">
        <f t="shared" ref="D101:P101" si="91">(D11-C11)/C$12</f>
        <v>9.74025974025974E-3</v>
      </c>
      <c r="E101" s="41">
        <f t="shared" si="91"/>
        <v>2.6813245743397239E-3</v>
      </c>
      <c r="F101" s="41">
        <f t="shared" si="91"/>
        <v>5.5534987041836355E-3</v>
      </c>
      <c r="G101" s="44">
        <f t="shared" si="91"/>
        <v>5.9052793197118224E-3</v>
      </c>
      <c r="H101" s="41">
        <f t="shared" si="91"/>
        <v>1.3301214914118139E-2</v>
      </c>
      <c r="I101" s="37">
        <f t="shared" si="91"/>
        <v>2.5926637219128097E-3</v>
      </c>
      <c r="J101" s="41">
        <f t="shared" si="91"/>
        <v>-3.1049873859887445E-3</v>
      </c>
      <c r="K101" s="44">
        <f t="shared" si="91"/>
        <v>1.3733905579399143E-3</v>
      </c>
      <c r="L101" s="41">
        <f t="shared" si="91"/>
        <v>2.3582987720582255E-3</v>
      </c>
      <c r="M101" s="41">
        <f t="shared" si="91"/>
        <v>3.2730789258350072E-3</v>
      </c>
      <c r="N101" s="41">
        <f t="shared" si="91"/>
        <v>1.6378837719298246E-2</v>
      </c>
      <c r="O101" s="41">
        <f t="shared" si="91"/>
        <v>-9.1280326687484988E-3</v>
      </c>
      <c r="P101" s="41">
        <f t="shared" si="91"/>
        <v>3.2979255881207939E-2</v>
      </c>
      <c r="Q101" s="14"/>
    </row>
    <row r="102" spans="1:17" s="4" customFormat="1" ht="14.1" customHeight="1" thickBot="1" x14ac:dyDescent="0.3">
      <c r="A102" s="19" t="s">
        <v>9</v>
      </c>
      <c r="B102" s="74"/>
      <c r="C102" s="50"/>
      <c r="D102" s="42" t="e">
        <f>(#REF!-#REF!)/C$12</f>
        <v>#REF!</v>
      </c>
      <c r="E102" s="42" t="e">
        <f>(#REF!-#REF!)/D$12</f>
        <v>#REF!</v>
      </c>
      <c r="F102" s="42" t="e">
        <f>(#REF!-#REF!)/E$12</f>
        <v>#REF!</v>
      </c>
      <c r="G102" s="42" t="e">
        <f>(#REF!-#REF!)/F$12</f>
        <v>#REF!</v>
      </c>
      <c r="H102" s="42" t="e">
        <f>(#REF!-#REF!)/G$12</f>
        <v>#REF!</v>
      </c>
      <c r="I102" s="42" t="e">
        <f>(#REF!-#REF!)/H$12</f>
        <v>#REF!</v>
      </c>
      <c r="J102" s="42" t="e">
        <f>(#REF!-#REF!)/I$12</f>
        <v>#REF!</v>
      </c>
      <c r="K102" s="42" t="e">
        <f>(#REF!-#REF!)/J$12</f>
        <v>#REF!</v>
      </c>
      <c r="L102" s="42" t="e">
        <f>(#REF!-#REF!)/K$12</f>
        <v>#REF!</v>
      </c>
      <c r="M102" s="42" t="e">
        <f>(#REF!-#REF!)/L$12</f>
        <v>#REF!</v>
      </c>
      <c r="N102" s="42" t="e">
        <f>(#REF!-#REF!)/M$12</f>
        <v>#REF!</v>
      </c>
      <c r="O102" s="42" t="e">
        <f>(#REF!-#REF!)/N$12</f>
        <v>#REF!</v>
      </c>
      <c r="P102" s="45" t="e">
        <f>(#REF!-#REF!)/O$12</f>
        <v>#REF!</v>
      </c>
      <c r="Q102" s="39"/>
    </row>
    <row r="103" spans="1:17" s="15" customFormat="1" ht="14.1" customHeight="1" thickBot="1" x14ac:dyDescent="0.3">
      <c r="A103" s="16" t="s">
        <v>2</v>
      </c>
      <c r="B103" s="75"/>
      <c r="C103" s="51"/>
      <c r="D103" s="46">
        <f t="shared" ref="D103:P103" si="92">(D12-C12)/C$12</f>
        <v>0.15321583178726036</v>
      </c>
      <c r="E103" s="46">
        <f t="shared" si="92"/>
        <v>8.6338651293739105E-2</v>
      </c>
      <c r="F103" s="46">
        <f t="shared" si="92"/>
        <v>4.492163396272985E-2</v>
      </c>
      <c r="G103" s="46">
        <f t="shared" si="92"/>
        <v>0.12767213889216961</v>
      </c>
      <c r="H103" s="46">
        <f t="shared" si="92"/>
        <v>9.0699622957687479E-2</v>
      </c>
      <c r="I103" s="46">
        <f t="shared" si="92"/>
        <v>-1.0370654887651239E-2</v>
      </c>
      <c r="J103" s="46">
        <f t="shared" si="92"/>
        <v>0.13040947021152727</v>
      </c>
      <c r="K103" s="46">
        <f t="shared" si="92"/>
        <v>5.5536480686695276E-2</v>
      </c>
      <c r="L103" s="46">
        <f t="shared" si="92"/>
        <v>9.319346181995608E-2</v>
      </c>
      <c r="M103" s="46">
        <f t="shared" si="92"/>
        <v>8.5471992858736884E-2</v>
      </c>
      <c r="N103" s="46">
        <f t="shared" si="92"/>
        <v>0.14117324561403508</v>
      </c>
      <c r="O103" s="46">
        <f t="shared" si="92"/>
        <v>7.9810233005044445E-2</v>
      </c>
      <c r="P103" s="46">
        <f t="shared" si="92"/>
        <v>0.17407263222290195</v>
      </c>
      <c r="Q103" s="22"/>
    </row>
    <row r="104" spans="1:17" s="4" customFormat="1" ht="14.1" customHeight="1" thickBot="1" x14ac:dyDescent="0.3">
      <c r="A104" s="150" t="s">
        <v>12</v>
      </c>
      <c r="B104" s="150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</row>
    <row r="105" spans="1:17" s="4" customFormat="1" ht="14.1" customHeight="1" x14ac:dyDescent="0.25">
      <c r="A105" s="18" t="s">
        <v>13</v>
      </c>
      <c r="B105" s="71"/>
      <c r="C105" s="31" t="e">
        <f t="shared" ref="C105:P105" si="93">C6/C5</f>
        <v>#DIV/0!</v>
      </c>
      <c r="D105" s="30" t="e">
        <f t="shared" si="93"/>
        <v>#DIV/0!</v>
      </c>
      <c r="E105" s="30" t="e">
        <f t="shared" si="93"/>
        <v>#DIV/0!</v>
      </c>
      <c r="F105" s="30" t="e">
        <f t="shared" si="93"/>
        <v>#DIV/0!</v>
      </c>
      <c r="G105" s="30" t="e">
        <f t="shared" si="93"/>
        <v>#DIV/0!</v>
      </c>
      <c r="H105" s="30" t="e">
        <f t="shared" si="93"/>
        <v>#DIV/0!</v>
      </c>
      <c r="I105" s="30" t="e">
        <f t="shared" si="93"/>
        <v>#DIV/0!</v>
      </c>
      <c r="J105" s="30" t="e">
        <f t="shared" si="93"/>
        <v>#DIV/0!</v>
      </c>
      <c r="K105" s="30" t="e">
        <f t="shared" si="93"/>
        <v>#DIV/0!</v>
      </c>
      <c r="L105" s="30" t="e">
        <f t="shared" si="93"/>
        <v>#DIV/0!</v>
      </c>
      <c r="M105" s="30" t="e">
        <f t="shared" si="93"/>
        <v>#DIV/0!</v>
      </c>
      <c r="N105" s="30" t="e">
        <f t="shared" si="93"/>
        <v>#DIV/0!</v>
      </c>
      <c r="O105" s="30" t="e">
        <f t="shared" si="93"/>
        <v>#DIV/0!</v>
      </c>
      <c r="P105" s="30" t="e">
        <f t="shared" si="93"/>
        <v>#DIV/0!</v>
      </c>
      <c r="Q105" s="47" t="e">
        <f>(#REF!-C105)/C105</f>
        <v>#REF!</v>
      </c>
    </row>
    <row r="106" spans="1:17" s="4" customFormat="1" ht="14.1" customHeight="1" x14ac:dyDescent="0.25">
      <c r="A106" s="19" t="s">
        <v>14</v>
      </c>
      <c r="B106" s="72"/>
      <c r="C106" s="33">
        <f t="shared" ref="C106:P106" si="94">C7/C6</f>
        <v>4.5781556572923481E-2</v>
      </c>
      <c r="D106" s="32">
        <f t="shared" si="94"/>
        <v>3.0800821355236138E-2</v>
      </c>
      <c r="E106" s="32">
        <f t="shared" si="94"/>
        <v>1.1902766135792121E-2</v>
      </c>
      <c r="F106" s="32">
        <f t="shared" si="94"/>
        <v>6.4367057270176596E-3</v>
      </c>
      <c r="G106" s="32">
        <f t="shared" si="94"/>
        <v>1.1930743489014985E-2</v>
      </c>
      <c r="H106" s="32">
        <f t="shared" si="94"/>
        <v>9.5956134338588076E-3</v>
      </c>
      <c r="I106" s="32">
        <f t="shared" si="94"/>
        <v>5.1381752534370223E-3</v>
      </c>
      <c r="J106" s="32">
        <f t="shared" si="94"/>
        <v>3.476716152772491E-2</v>
      </c>
      <c r="K106" s="32">
        <f t="shared" si="94"/>
        <v>1.9710282593208263E-2</v>
      </c>
      <c r="L106" s="32">
        <f t="shared" si="94"/>
        <v>3.1914893617021274E-2</v>
      </c>
      <c r="M106" s="32">
        <f t="shared" si="94"/>
        <v>3.2235528942115767E-2</v>
      </c>
      <c r="N106" s="32">
        <f t="shared" si="94"/>
        <v>2.4111908706055587E-2</v>
      </c>
      <c r="O106" s="32">
        <f t="shared" si="94"/>
        <v>7.7122698888978991E-2</v>
      </c>
      <c r="P106" s="32">
        <f t="shared" si="94"/>
        <v>1.7938368889743098E-2</v>
      </c>
      <c r="Q106" s="13" t="e">
        <f>(#REF!-C106)/C106</f>
        <v>#REF!</v>
      </c>
    </row>
    <row r="107" spans="1:17" s="4" customFormat="1" ht="14.1" customHeight="1" thickBot="1" x14ac:dyDescent="0.3">
      <c r="A107" s="19" t="s">
        <v>15</v>
      </c>
      <c r="B107" s="72"/>
      <c r="C107" s="29">
        <f t="shared" ref="C107:P107" si="95">C8/C6</f>
        <v>0.16328755177676041</v>
      </c>
      <c r="D107" s="28">
        <f t="shared" si="95"/>
        <v>0.15867089789061042</v>
      </c>
      <c r="E107" s="28">
        <f t="shared" si="95"/>
        <v>0.15641240569991618</v>
      </c>
      <c r="F107" s="28">
        <f t="shared" si="95"/>
        <v>0.18253837266875722</v>
      </c>
      <c r="G107" s="28">
        <f t="shared" si="95"/>
        <v>0.17532373053979339</v>
      </c>
      <c r="H107" s="28">
        <f t="shared" si="95"/>
        <v>0.18958190541466757</v>
      </c>
      <c r="I107" s="28">
        <f t="shared" si="95"/>
        <v>0.2042771837244827</v>
      </c>
      <c r="J107" s="28">
        <f t="shared" si="95"/>
        <v>0.21164826798629616</v>
      </c>
      <c r="K107" s="28">
        <f t="shared" si="95"/>
        <v>0.2077891237235811</v>
      </c>
      <c r="L107" s="28">
        <f t="shared" si="95"/>
        <v>0.20766391663048198</v>
      </c>
      <c r="M107" s="28">
        <f t="shared" si="95"/>
        <v>0.20209580838323354</v>
      </c>
      <c r="N107" s="28">
        <f t="shared" si="95"/>
        <v>0.20209828823854223</v>
      </c>
      <c r="O107" s="28">
        <f t="shared" si="95"/>
        <v>0.17897980699051172</v>
      </c>
      <c r="P107" s="28">
        <f t="shared" si="95"/>
        <v>0.14677429688000512</v>
      </c>
      <c r="Q107" s="13" t="e">
        <f>(#REF!-C107)/C107</f>
        <v>#REF!</v>
      </c>
    </row>
    <row r="108" spans="1:17" s="4" customFormat="1" ht="14.1" customHeight="1" thickBot="1" x14ac:dyDescent="0.3">
      <c r="A108" s="150" t="s">
        <v>16</v>
      </c>
      <c r="B108" s="150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</row>
    <row r="109" spans="1:17" s="4" customFormat="1" ht="22.5" x14ac:dyDescent="0.25">
      <c r="A109" s="18" t="s">
        <v>17</v>
      </c>
      <c r="B109" s="71"/>
      <c r="C109" s="34">
        <f t="shared" ref="C109:P109" si="96">C5+C6+C7+C8</f>
        <v>5546</v>
      </c>
      <c r="D109" s="27">
        <f t="shared" si="96"/>
        <v>6372</v>
      </c>
      <c r="E109" s="27">
        <f t="shared" si="96"/>
        <v>6969</v>
      </c>
      <c r="F109" s="27">
        <f t="shared" si="96"/>
        <v>7204</v>
      </c>
      <c r="G109" s="27">
        <f t="shared" si="96"/>
        <v>8160</v>
      </c>
      <c r="H109" s="27">
        <f t="shared" si="96"/>
        <v>8748</v>
      </c>
      <c r="I109" s="27">
        <f t="shared" si="96"/>
        <v>8709</v>
      </c>
      <c r="J109" s="27">
        <f t="shared" si="96"/>
        <v>9823</v>
      </c>
      <c r="K109" s="27">
        <f t="shared" si="96"/>
        <v>10338</v>
      </c>
      <c r="L109" s="27">
        <f t="shared" si="96"/>
        <v>11419</v>
      </c>
      <c r="M109" s="27">
        <f t="shared" si="96"/>
        <v>12368</v>
      </c>
      <c r="N109" s="27">
        <f t="shared" si="96"/>
        <v>13324</v>
      </c>
      <c r="O109" s="27">
        <f t="shared" si="96"/>
        <v>15489</v>
      </c>
      <c r="P109" s="27">
        <f t="shared" si="96"/>
        <v>18180</v>
      </c>
      <c r="Q109" s="21" t="e">
        <f>(#REF!-C109)/C109</f>
        <v>#REF!</v>
      </c>
    </row>
    <row r="110" spans="1:17" s="4" customFormat="1" ht="14.1" customHeight="1" thickBot="1" x14ac:dyDescent="0.3">
      <c r="A110" s="19" t="s">
        <v>18</v>
      </c>
      <c r="B110" s="72"/>
      <c r="C110" s="33" t="e">
        <f>C109/#REF!</f>
        <v>#REF!</v>
      </c>
      <c r="D110" s="32" t="e">
        <f>D109/#REF!</f>
        <v>#REF!</v>
      </c>
      <c r="E110" s="32" t="e">
        <f>E109/#REF!</f>
        <v>#REF!</v>
      </c>
      <c r="F110" s="32" t="e">
        <f>F109/#REF!</f>
        <v>#REF!</v>
      </c>
      <c r="G110" s="32" t="e">
        <f>G109/#REF!</f>
        <v>#REF!</v>
      </c>
      <c r="H110" s="32" t="e">
        <f>H109/#REF!</f>
        <v>#REF!</v>
      </c>
      <c r="I110" s="32" t="e">
        <f>I109/#REF!</f>
        <v>#REF!</v>
      </c>
      <c r="J110" s="32" t="e">
        <f>J109/#REF!</f>
        <v>#REF!</v>
      </c>
      <c r="K110" s="32" t="e">
        <f>K109/#REF!</f>
        <v>#REF!</v>
      </c>
      <c r="L110" s="32" t="e">
        <f>L109/#REF!</f>
        <v>#REF!</v>
      </c>
      <c r="M110" s="32" t="e">
        <f>M109/#REF!</f>
        <v>#REF!</v>
      </c>
      <c r="N110" s="32" t="e">
        <f>N109/#REF!</f>
        <v>#REF!</v>
      </c>
      <c r="O110" s="32" t="e">
        <f>O109/#REF!</f>
        <v>#REF!</v>
      </c>
      <c r="P110" s="32" t="e">
        <f>P109/#REF!</f>
        <v>#REF!</v>
      </c>
      <c r="Q110" s="13" t="e">
        <f>(#REF!-C110)/C110</f>
        <v>#REF!</v>
      </c>
    </row>
    <row r="111" spans="1:17" s="4" customFormat="1" ht="14.1" customHeight="1" thickBot="1" x14ac:dyDescent="0.3">
      <c r="A111" s="150" t="s">
        <v>20</v>
      </c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</row>
    <row r="112" spans="1:17" s="4" customFormat="1" ht="11.25" x14ac:dyDescent="0.25">
      <c r="A112" s="18" t="s">
        <v>3</v>
      </c>
      <c r="B112" s="71"/>
      <c r="C112" s="60">
        <f t="shared" ref="C112:P112" si="97">(C5/C$12)*(C5/C$12)</f>
        <v>0</v>
      </c>
      <c r="D112" s="56">
        <f t="shared" si="97"/>
        <v>0</v>
      </c>
      <c r="E112" s="56">
        <f t="shared" si="97"/>
        <v>0</v>
      </c>
      <c r="F112" s="56">
        <f t="shared" si="97"/>
        <v>0</v>
      </c>
      <c r="G112" s="56">
        <f t="shared" si="97"/>
        <v>0</v>
      </c>
      <c r="H112" s="56">
        <f t="shared" si="97"/>
        <v>0</v>
      </c>
      <c r="I112" s="56">
        <f t="shared" si="97"/>
        <v>0</v>
      </c>
      <c r="J112" s="56">
        <f t="shared" si="97"/>
        <v>0</v>
      </c>
      <c r="K112" s="56">
        <f t="shared" si="97"/>
        <v>0</v>
      </c>
      <c r="L112" s="56">
        <f t="shared" si="97"/>
        <v>0</v>
      </c>
      <c r="M112" s="56">
        <f t="shared" si="97"/>
        <v>0</v>
      </c>
      <c r="N112" s="56">
        <f t="shared" si="97"/>
        <v>0</v>
      </c>
      <c r="O112" s="56">
        <f t="shared" si="97"/>
        <v>0</v>
      </c>
      <c r="P112" s="56">
        <f t="shared" si="97"/>
        <v>0</v>
      </c>
      <c r="Q112" s="21" t="e">
        <f>(#REF!-C112)/C112</f>
        <v>#REF!</v>
      </c>
    </row>
    <row r="113" spans="1:17" s="4" customFormat="1" ht="14.1" customHeight="1" x14ac:dyDescent="0.25">
      <c r="A113" s="19" t="s">
        <v>4</v>
      </c>
      <c r="B113" s="72"/>
      <c r="C113" s="29">
        <f t="shared" ref="C113:P113" si="98">(C6/C$12)*(C6/C$12)</f>
        <v>0.50294148271553518</v>
      </c>
      <c r="D113" s="28">
        <f t="shared" si="98"/>
        <v>0.51580087963910004</v>
      </c>
      <c r="E113" s="28">
        <f t="shared" si="98"/>
        <v>0.54191256168707436</v>
      </c>
      <c r="F113" s="28">
        <f t="shared" si="98"/>
        <v>0.51208586168724102</v>
      </c>
      <c r="G113" s="28">
        <f t="shared" si="98"/>
        <v>0.51816475229164249</v>
      </c>
      <c r="H113" s="28">
        <f t="shared" si="98"/>
        <v>0.49069930828737318</v>
      </c>
      <c r="I113" s="28">
        <f t="shared" si="98"/>
        <v>0.48820851025192286</v>
      </c>
      <c r="J113" s="28">
        <f t="shared" si="98"/>
        <v>0.45762611947171616</v>
      </c>
      <c r="K113" s="28">
        <f t="shared" si="98"/>
        <v>0.46906402738875702</v>
      </c>
      <c r="L113" s="28">
        <f t="shared" si="98"/>
        <v>0.46958634678552652</v>
      </c>
      <c r="M113" s="28">
        <f t="shared" si="98"/>
        <v>0.47152616971087252</v>
      </c>
      <c r="N113" s="28">
        <f t="shared" si="98"/>
        <v>0.42580092148157395</v>
      </c>
      <c r="O113" s="28">
        <f t="shared" si="98"/>
        <v>0.47029343188729017</v>
      </c>
      <c r="P113" s="28">
        <f t="shared" si="98"/>
        <v>0.54667919940579213</v>
      </c>
      <c r="Q113" s="14" t="e">
        <f>(#REF!-F113)/F113</f>
        <v>#REF!</v>
      </c>
    </row>
    <row r="114" spans="1:17" s="4" customFormat="1" ht="14.1" customHeight="1" x14ac:dyDescent="0.25">
      <c r="A114" s="19" t="s">
        <v>5</v>
      </c>
      <c r="B114" s="72"/>
      <c r="C114" s="29">
        <f t="shared" ref="C114:P114" si="99">(C7/C$12)*(C7/C$12)</f>
        <v>1.0541406645302746E-3</v>
      </c>
      <c r="D114" s="28">
        <f t="shared" si="99"/>
        <v>4.8933544400321086E-4</v>
      </c>
      <c r="E114" s="28">
        <f t="shared" si="99"/>
        <v>7.6775918295801863E-5</v>
      </c>
      <c r="F114" s="28">
        <f t="shared" si="99"/>
        <v>2.1216321826577735E-5</v>
      </c>
      <c r="G114" s="28">
        <f t="shared" si="99"/>
        <v>7.3756938900120374E-5</v>
      </c>
      <c r="H114" s="28">
        <f t="shared" si="99"/>
        <v>4.5181529982334203E-5</v>
      </c>
      <c r="I114" s="28">
        <f t="shared" si="99"/>
        <v>1.2889117175124294E-5</v>
      </c>
      <c r="J114" s="28">
        <f t="shared" si="99"/>
        <v>5.5315809832562769E-4</v>
      </c>
      <c r="K114" s="28">
        <f t="shared" si="99"/>
        <v>1.8222914185079194E-4</v>
      </c>
      <c r="L114" s="28">
        <f t="shared" si="99"/>
        <v>4.7830207345741729E-4</v>
      </c>
      <c r="M114" s="28">
        <f t="shared" si="99"/>
        <v>4.8997667100694449E-4</v>
      </c>
      <c r="N114" s="28">
        <f t="shared" si="99"/>
        <v>2.475539031638257E-4</v>
      </c>
      <c r="O114" s="28">
        <f t="shared" si="99"/>
        <v>2.7972633280998727E-3</v>
      </c>
      <c r="P114" s="28">
        <f t="shared" si="99"/>
        <v>1.7591320905383735E-4</v>
      </c>
      <c r="Q114" s="13" t="e">
        <f>(#REF!-F114)/F114</f>
        <v>#REF!</v>
      </c>
    </row>
    <row r="115" spans="1:17" s="4" customFormat="1" ht="14.1" customHeight="1" x14ac:dyDescent="0.25">
      <c r="A115" s="19" t="s">
        <v>6</v>
      </c>
      <c r="B115" s="72"/>
      <c r="C115" s="29">
        <f t="shared" ref="C115:P115" si="100">(C8/C$12)*(C8/C$12)</f>
        <v>1.3409840520230133E-2</v>
      </c>
      <c r="D115" s="28">
        <f t="shared" si="100"/>
        <v>1.298603703553057E-2</v>
      </c>
      <c r="E115" s="28">
        <f t="shared" si="100"/>
        <v>1.3257804471611637E-2</v>
      </c>
      <c r="F115" s="28">
        <f t="shared" si="100"/>
        <v>1.7062832771765703E-2</v>
      </c>
      <c r="G115" s="28">
        <f t="shared" si="100"/>
        <v>1.5927560857591803E-2</v>
      </c>
      <c r="H115" s="28">
        <f t="shared" si="100"/>
        <v>1.763637048987364E-2</v>
      </c>
      <c r="I115" s="28">
        <f t="shared" si="100"/>
        <v>2.0372534841006668E-2</v>
      </c>
      <c r="J115" s="28">
        <f t="shared" si="100"/>
        <v>2.0499357144172854E-2</v>
      </c>
      <c r="K115" s="28">
        <f t="shared" si="100"/>
        <v>2.0252458517856373E-2</v>
      </c>
      <c r="L115" s="28">
        <f t="shared" si="100"/>
        <v>2.0250583560790493E-2</v>
      </c>
      <c r="M115" s="28">
        <f t="shared" si="100"/>
        <v>1.9258409325766102E-2</v>
      </c>
      <c r="N115" s="28">
        <f t="shared" si="100"/>
        <v>1.7391292807524092E-2</v>
      </c>
      <c r="O115" s="28">
        <f t="shared" si="100"/>
        <v>1.5065272245842209E-2</v>
      </c>
      <c r="P115" s="28">
        <f t="shared" si="100"/>
        <v>1.177694283175898E-2</v>
      </c>
      <c r="Q115" s="14" t="e">
        <f>(#REF!-F115)/F115</f>
        <v>#REF!</v>
      </c>
    </row>
    <row r="116" spans="1:17" s="4" customFormat="1" ht="14.1" customHeight="1" x14ac:dyDescent="0.25">
      <c r="A116" s="19" t="s">
        <v>19</v>
      </c>
      <c r="B116" s="72"/>
      <c r="C116" s="29">
        <f t="shared" ref="C116:P116" si="101">(C9/C$12)*(C9/C$12)</f>
        <v>1.4319963100774127E-2</v>
      </c>
      <c r="D116" s="28">
        <f t="shared" si="101"/>
        <v>1.3792627205781739E-2</v>
      </c>
      <c r="E116" s="28">
        <f t="shared" si="101"/>
        <v>1.2418919809891191E-2</v>
      </c>
      <c r="F116" s="28">
        <f t="shared" si="101"/>
        <v>1.3588614738642604E-2</v>
      </c>
      <c r="G116" s="28">
        <f t="shared" si="101"/>
        <v>1.2371552795488901E-2</v>
      </c>
      <c r="H116" s="28">
        <f t="shared" si="101"/>
        <v>1.3567082160934102E-2</v>
      </c>
      <c r="I116" s="28">
        <f t="shared" si="101"/>
        <v>1.1746975689637439E-2</v>
      </c>
      <c r="J116" s="28">
        <f t="shared" si="101"/>
        <v>1.4011243529996871E-2</v>
      </c>
      <c r="K116" s="28">
        <f t="shared" si="101"/>
        <v>1.4780326889427573E-2</v>
      </c>
      <c r="L116" s="28">
        <f t="shared" si="101"/>
        <v>9.5979647957920577E-3</v>
      </c>
      <c r="M116" s="28">
        <f t="shared" si="101"/>
        <v>9.8334841083915249E-3</v>
      </c>
      <c r="N116" s="28">
        <f t="shared" si="101"/>
        <v>1.8912030528253288E-2</v>
      </c>
      <c r="O116" s="28">
        <f t="shared" si="101"/>
        <v>7.0428882502484918E-3</v>
      </c>
      <c r="P116" s="28">
        <f t="shared" si="101"/>
        <v>4.8091081289828221E-3</v>
      </c>
      <c r="Q116" s="14" t="e">
        <f>(#REF!-F116)/F116</f>
        <v>#REF!</v>
      </c>
    </row>
    <row r="117" spans="1:17" s="4" customFormat="1" ht="14.1" customHeight="1" x14ac:dyDescent="0.25">
      <c r="A117" s="19" t="s">
        <v>8</v>
      </c>
      <c r="B117" s="72"/>
      <c r="C117" s="29">
        <f t="shared" ref="C117:P117" si="102">(C11/C$12)*(C11/C$12)</f>
        <v>5.2358043346646579E-4</v>
      </c>
      <c r="D117" s="28">
        <f t="shared" si="102"/>
        <v>8.0020948769391918E-4</v>
      </c>
      <c r="E117" s="28">
        <f t="shared" si="102"/>
        <v>8.1270378420596754E-4</v>
      </c>
      <c r="F117" s="28">
        <f t="shared" si="102"/>
        <v>1.0625736564506148E-3</v>
      </c>
      <c r="G117" s="28">
        <f t="shared" si="102"/>
        <v>1.1657633013904215E-3</v>
      </c>
      <c r="H117" s="28">
        <f t="shared" si="102"/>
        <v>1.8921748134989431E-3</v>
      </c>
      <c r="I117" s="28">
        <f t="shared" si="102"/>
        <v>2.1692130001085739E-3</v>
      </c>
      <c r="J117" s="28">
        <f t="shared" si="102"/>
        <v>1.4787820737165909E-3</v>
      </c>
      <c r="K117" s="28">
        <f t="shared" si="102"/>
        <v>1.4237627131625816E-3</v>
      </c>
      <c r="L117" s="28">
        <f t="shared" si="102"/>
        <v>1.3449354511054633E-3</v>
      </c>
      <c r="M117" s="28">
        <f t="shared" si="102"/>
        <v>1.3543126325528045E-3</v>
      </c>
      <c r="N117" s="28">
        <f t="shared" si="102"/>
        <v>2.1716540293627981E-3</v>
      </c>
      <c r="O117" s="28">
        <f t="shared" si="102"/>
        <v>1.2043188869121288E-3</v>
      </c>
      <c r="P117" s="28">
        <f t="shared" si="102"/>
        <v>3.3232540674022811E-3</v>
      </c>
      <c r="Q117" s="14" t="e">
        <f>(#REF!-F117)/F117</f>
        <v>#REF!</v>
      </c>
    </row>
    <row r="118" spans="1:17" s="4" customFormat="1" ht="14.1" customHeight="1" thickBot="1" x14ac:dyDescent="0.3">
      <c r="A118" s="19" t="s">
        <v>9</v>
      </c>
      <c r="B118" s="74"/>
      <c r="C118" s="61" t="e">
        <f>(#REF!/C$12)*(#REF!/C$12)</f>
        <v>#REF!</v>
      </c>
      <c r="D118" s="57" t="e">
        <f>(#REF!/D$12)*(#REF!/D$12)</f>
        <v>#REF!</v>
      </c>
      <c r="E118" s="57" t="e">
        <f>(#REF!/E$12)*(#REF!/E$12)</f>
        <v>#REF!</v>
      </c>
      <c r="F118" s="57" t="e">
        <f>(#REF!/F$12)*(#REF!/F$12)</f>
        <v>#REF!</v>
      </c>
      <c r="G118" s="57" t="e">
        <f>(#REF!/G$12)*(#REF!/G$12)</f>
        <v>#REF!</v>
      </c>
      <c r="H118" s="57" t="e">
        <f>(#REF!/H$12)*(#REF!/H$12)</f>
        <v>#REF!</v>
      </c>
      <c r="I118" s="57" t="e">
        <f>(#REF!/I$12)*(#REF!/I$12)</f>
        <v>#REF!</v>
      </c>
      <c r="J118" s="57" t="e">
        <f>(#REF!/J$12)*(#REF!/J$12)</f>
        <v>#REF!</v>
      </c>
      <c r="K118" s="57" t="e">
        <f>(#REF!/K$12)*(#REF!/K$12)</f>
        <v>#REF!</v>
      </c>
      <c r="L118" s="57" t="e">
        <f>(#REF!/L$12)*(#REF!/L$12)</f>
        <v>#REF!</v>
      </c>
      <c r="M118" s="57" t="e">
        <f>(#REF!/M$12)*(#REF!/M$12)</f>
        <v>#REF!</v>
      </c>
      <c r="N118" s="57" t="e">
        <f>(#REF!/N$12)*(#REF!/N$12)</f>
        <v>#REF!</v>
      </c>
      <c r="O118" s="57" t="e">
        <f>(#REF!/O$12)*(#REF!/O$12)</f>
        <v>#REF!</v>
      </c>
      <c r="P118" s="57" t="e">
        <f>(#REF!/P$12)*(#REF!/P$12)</f>
        <v>#REF!</v>
      </c>
      <c r="Q118" s="39" t="e">
        <f>(#REF!-F118)/F118</f>
        <v>#REF!</v>
      </c>
    </row>
    <row r="119" spans="1:17" s="15" customFormat="1" ht="14.1" customHeight="1" thickBot="1" x14ac:dyDescent="0.3">
      <c r="A119" s="16" t="s">
        <v>21</v>
      </c>
      <c r="B119" s="73"/>
      <c r="C119" s="62" t="e">
        <f>SUM(C112:C118)</f>
        <v>#REF!</v>
      </c>
      <c r="D119" s="58" t="e">
        <f>SUM(D112:D118)</f>
        <v>#REF!</v>
      </c>
      <c r="E119" s="58" t="e">
        <f t="shared" ref="E119:J119" si="103">SUM(E112:E118)</f>
        <v>#REF!</v>
      </c>
      <c r="F119" s="58" t="e">
        <f t="shared" si="103"/>
        <v>#REF!</v>
      </c>
      <c r="G119" s="58" t="e">
        <f t="shared" si="103"/>
        <v>#REF!</v>
      </c>
      <c r="H119" s="58" t="e">
        <f t="shared" si="103"/>
        <v>#REF!</v>
      </c>
      <c r="I119" s="58" t="e">
        <f t="shared" si="103"/>
        <v>#REF!</v>
      </c>
      <c r="J119" s="58" t="e">
        <f t="shared" si="103"/>
        <v>#REF!</v>
      </c>
      <c r="K119" s="58" t="e">
        <f t="shared" ref="K119" si="104">SUM(K112:K118)</f>
        <v>#REF!</v>
      </c>
      <c r="L119" s="58" t="e">
        <f t="shared" ref="L119" si="105">SUM(L112:L118)</f>
        <v>#REF!</v>
      </c>
      <c r="M119" s="58" t="e">
        <f t="shared" ref="M119" si="106">SUM(M112:M118)</f>
        <v>#REF!</v>
      </c>
      <c r="N119" s="58" t="e">
        <f t="shared" ref="N119" si="107">SUM(N112:N118)</f>
        <v>#REF!</v>
      </c>
      <c r="O119" s="58" t="e">
        <f t="shared" ref="O119:P119" si="108">SUM(O112:O118)</f>
        <v>#REF!</v>
      </c>
      <c r="P119" s="58" t="e">
        <f t="shared" si="108"/>
        <v>#REF!</v>
      </c>
      <c r="Q119" s="17" t="e">
        <f>(#REF!-F119)/F119</f>
        <v>#REF!</v>
      </c>
    </row>
    <row r="120" spans="1:17" s="4" customFormat="1" ht="14.1" customHeight="1" thickBot="1" x14ac:dyDescent="0.3">
      <c r="A120" s="150" t="s">
        <v>22</v>
      </c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</row>
    <row r="121" spans="1:17" s="4" customFormat="1" ht="14.1" customHeight="1" thickBot="1" x14ac:dyDescent="0.3">
      <c r="A121" s="153" t="s">
        <v>23</v>
      </c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</row>
    <row r="122" spans="1:17" s="4" customFormat="1" ht="11.25" x14ac:dyDescent="0.25">
      <c r="A122" s="18" t="s">
        <v>3</v>
      </c>
      <c r="B122" s="71"/>
      <c r="C122" s="63"/>
      <c r="D122" s="40">
        <f t="shared" ref="D122:P122" si="109">D44-C44</f>
        <v>2.3947049862736991E-2</v>
      </c>
      <c r="E122" s="40">
        <f t="shared" si="109"/>
        <v>-1.866930638153641E-2</v>
      </c>
      <c r="F122" s="35">
        <f t="shared" si="109"/>
        <v>3.3352446386152368E-2</v>
      </c>
      <c r="G122" s="40">
        <f t="shared" si="109"/>
        <v>-2.2257586528430406E-2</v>
      </c>
      <c r="H122" s="43">
        <f t="shared" si="109"/>
        <v>1.6914303486994131E-2</v>
      </c>
      <c r="I122" s="35">
        <f t="shared" si="109"/>
        <v>1.0831439591966585E-2</v>
      </c>
      <c r="J122" s="35">
        <f t="shared" si="109"/>
        <v>-7.175617439662052E-3</v>
      </c>
      <c r="K122" s="43">
        <f t="shared" si="109"/>
        <v>1.9590157073991477E-3</v>
      </c>
      <c r="L122" s="43">
        <f t="shared" si="109"/>
        <v>-1.0342183263811422E-2</v>
      </c>
      <c r="M122" s="35">
        <f t="shared" si="109"/>
        <v>-3.2855044320310722E-3</v>
      </c>
      <c r="N122" s="35">
        <f t="shared" si="109"/>
        <v>-1.4582323946686737E-2</v>
      </c>
      <c r="O122" s="35">
        <f t="shared" si="109"/>
        <v>4.8463191978622144E-3</v>
      </c>
      <c r="P122" s="35">
        <f t="shared" si="109"/>
        <v>1.6312448751452546E-2</v>
      </c>
      <c r="Q122" s="21"/>
    </row>
    <row r="123" spans="1:17" s="4" customFormat="1" ht="14.1" customHeight="1" x14ac:dyDescent="0.25">
      <c r="A123" s="19" t="s">
        <v>4</v>
      </c>
      <c r="B123" s="72"/>
      <c r="C123" s="29"/>
      <c r="D123" s="44">
        <f t="shared" ref="D123:P128" si="110">D79-C79</f>
        <v>0</v>
      </c>
      <c r="E123" s="44">
        <f t="shared" si="110"/>
        <v>0</v>
      </c>
      <c r="F123" s="44">
        <f t="shared" si="110"/>
        <v>0</v>
      </c>
      <c r="G123" s="44">
        <f t="shared" si="110"/>
        <v>0</v>
      </c>
      <c r="H123" s="44">
        <f t="shared" si="110"/>
        <v>0</v>
      </c>
      <c r="I123" s="37">
        <f t="shared" si="110"/>
        <v>0</v>
      </c>
      <c r="J123" s="41">
        <f t="shared" si="110"/>
        <v>0</v>
      </c>
      <c r="K123" s="44">
        <f t="shared" si="110"/>
        <v>0</v>
      </c>
      <c r="L123" s="44">
        <f t="shared" si="110"/>
        <v>0</v>
      </c>
      <c r="M123" s="44">
        <f t="shared" si="110"/>
        <v>0</v>
      </c>
      <c r="N123" s="44">
        <f t="shared" si="110"/>
        <v>0</v>
      </c>
      <c r="O123" s="41">
        <f t="shared" si="110"/>
        <v>0</v>
      </c>
      <c r="P123" s="41">
        <f t="shared" si="110"/>
        <v>0</v>
      </c>
      <c r="Q123" s="14"/>
    </row>
    <row r="124" spans="1:17" s="4" customFormat="1" ht="14.1" customHeight="1" x14ac:dyDescent="0.25">
      <c r="A124" s="19" t="s">
        <v>5</v>
      </c>
      <c r="B124" s="72"/>
      <c r="C124" s="29"/>
      <c r="D124" s="44">
        <f t="shared" si="110"/>
        <v>0</v>
      </c>
      <c r="E124" s="44">
        <f t="shared" ref="E124:P128" si="111">E80-D80</f>
        <v>0</v>
      </c>
      <c r="F124" s="41">
        <f t="shared" si="111"/>
        <v>0</v>
      </c>
      <c r="G124" s="44">
        <f t="shared" si="111"/>
        <v>0</v>
      </c>
      <c r="H124" s="41">
        <f t="shared" si="111"/>
        <v>0</v>
      </c>
      <c r="I124" s="37">
        <f t="shared" si="111"/>
        <v>0</v>
      </c>
      <c r="J124" s="41">
        <f t="shared" si="111"/>
        <v>0</v>
      </c>
      <c r="K124" s="37">
        <f t="shared" si="111"/>
        <v>0</v>
      </c>
      <c r="L124" s="44">
        <f t="shared" si="111"/>
        <v>0</v>
      </c>
      <c r="M124" s="41">
        <f t="shared" si="111"/>
        <v>0</v>
      </c>
      <c r="N124" s="41">
        <f t="shared" si="111"/>
        <v>0</v>
      </c>
      <c r="O124" s="44">
        <f t="shared" si="111"/>
        <v>0</v>
      </c>
      <c r="P124" s="44">
        <f t="shared" si="111"/>
        <v>0</v>
      </c>
      <c r="Q124" s="13"/>
    </row>
    <row r="125" spans="1:17" s="4" customFormat="1" ht="14.1" customHeight="1" x14ac:dyDescent="0.25">
      <c r="A125" s="19" t="s">
        <v>6</v>
      </c>
      <c r="B125" s="72"/>
      <c r="C125" s="29"/>
      <c r="D125" s="44">
        <f t="shared" si="110"/>
        <v>0</v>
      </c>
      <c r="E125" s="41">
        <f t="shared" si="111"/>
        <v>0</v>
      </c>
      <c r="F125" s="44">
        <f t="shared" si="111"/>
        <v>0</v>
      </c>
      <c r="G125" s="44">
        <f t="shared" si="111"/>
        <v>0</v>
      </c>
      <c r="H125" s="44">
        <f t="shared" si="111"/>
        <v>0</v>
      </c>
      <c r="I125" s="44">
        <f t="shared" si="111"/>
        <v>0</v>
      </c>
      <c r="J125" s="44">
        <f t="shared" si="111"/>
        <v>0</v>
      </c>
      <c r="K125" s="44">
        <f t="shared" si="111"/>
        <v>0</v>
      </c>
      <c r="L125" s="44">
        <f t="shared" si="111"/>
        <v>0</v>
      </c>
      <c r="M125" s="44">
        <f t="shared" si="111"/>
        <v>0</v>
      </c>
      <c r="N125" s="44">
        <f t="shared" si="111"/>
        <v>0</v>
      </c>
      <c r="O125" s="41">
        <f t="shared" si="111"/>
        <v>0</v>
      </c>
      <c r="P125" s="41">
        <f t="shared" si="111"/>
        <v>0</v>
      </c>
      <c r="Q125" s="14"/>
    </row>
    <row r="126" spans="1:17" s="4" customFormat="1" ht="14.1" customHeight="1" x14ac:dyDescent="0.25">
      <c r="A126" s="19" t="s">
        <v>19</v>
      </c>
      <c r="B126" s="72"/>
      <c r="C126" s="29"/>
      <c r="D126" s="44">
        <f t="shared" si="110"/>
        <v>0</v>
      </c>
      <c r="E126" s="41">
        <f t="shared" si="111"/>
        <v>0</v>
      </c>
      <c r="F126" s="41">
        <f t="shared" si="111"/>
        <v>0</v>
      </c>
      <c r="G126" s="41">
        <f t="shared" si="111"/>
        <v>0</v>
      </c>
      <c r="H126" s="41">
        <f t="shared" si="111"/>
        <v>0</v>
      </c>
      <c r="I126" s="44">
        <f t="shared" si="111"/>
        <v>0</v>
      </c>
      <c r="J126" s="44">
        <f t="shared" si="111"/>
        <v>0</v>
      </c>
      <c r="K126" s="44">
        <f t="shared" si="111"/>
        <v>0</v>
      </c>
      <c r="L126" s="41">
        <f t="shared" si="111"/>
        <v>0</v>
      </c>
      <c r="M126" s="44">
        <f t="shared" si="111"/>
        <v>0</v>
      </c>
      <c r="N126" s="44">
        <f t="shared" si="111"/>
        <v>0</v>
      </c>
      <c r="O126" s="44">
        <f t="shared" si="111"/>
        <v>0</v>
      </c>
      <c r="P126" s="44">
        <f t="shared" si="111"/>
        <v>0</v>
      </c>
      <c r="Q126" s="14"/>
    </row>
    <row r="127" spans="1:17" s="4" customFormat="1" ht="14.1" customHeight="1" x14ac:dyDescent="0.25">
      <c r="A127" s="19" t="s">
        <v>8</v>
      </c>
      <c r="B127" s="72"/>
      <c r="C127" s="29"/>
      <c r="D127" s="44">
        <f t="shared" si="110"/>
        <v>0</v>
      </c>
      <c r="E127" s="44">
        <f t="shared" si="111"/>
        <v>0</v>
      </c>
      <c r="F127" s="37">
        <f t="shared" si="111"/>
        <v>0</v>
      </c>
      <c r="G127" s="44">
        <f t="shared" si="111"/>
        <v>0</v>
      </c>
      <c r="H127" s="41">
        <f t="shared" si="111"/>
        <v>0</v>
      </c>
      <c r="I127" s="44">
        <f t="shared" si="111"/>
        <v>0</v>
      </c>
      <c r="J127" s="44">
        <f t="shared" si="111"/>
        <v>0</v>
      </c>
      <c r="K127" s="44">
        <f t="shared" si="111"/>
        <v>0</v>
      </c>
      <c r="L127" s="37">
        <f t="shared" si="111"/>
        <v>0</v>
      </c>
      <c r="M127" s="41">
        <f t="shared" si="111"/>
        <v>0</v>
      </c>
      <c r="N127" s="37">
        <f t="shared" si="111"/>
        <v>0</v>
      </c>
      <c r="O127" s="41">
        <f t="shared" si="111"/>
        <v>0</v>
      </c>
      <c r="P127" s="41">
        <f t="shared" si="111"/>
        <v>0</v>
      </c>
      <c r="Q127" s="14"/>
    </row>
    <row r="128" spans="1:17" s="4" customFormat="1" ht="14.1" customHeight="1" thickBot="1" x14ac:dyDescent="0.3">
      <c r="A128" s="19" t="s">
        <v>9</v>
      </c>
      <c r="B128" s="74"/>
      <c r="C128" s="61"/>
      <c r="D128" s="42">
        <f t="shared" si="110"/>
        <v>0</v>
      </c>
      <c r="E128" s="42">
        <f t="shared" si="111"/>
        <v>0</v>
      </c>
      <c r="F128" s="45">
        <f t="shared" si="111"/>
        <v>0</v>
      </c>
      <c r="G128" s="42">
        <f t="shared" si="111"/>
        <v>0</v>
      </c>
      <c r="H128" s="42">
        <f t="shared" si="111"/>
        <v>0</v>
      </c>
      <c r="I128" s="42">
        <f t="shared" si="111"/>
        <v>0</v>
      </c>
      <c r="J128" s="42">
        <f t="shared" si="111"/>
        <v>0</v>
      </c>
      <c r="K128" s="42">
        <f t="shared" si="111"/>
        <v>0</v>
      </c>
      <c r="L128" s="42">
        <f t="shared" si="111"/>
        <v>0</v>
      </c>
      <c r="M128" s="42">
        <f t="shared" si="111"/>
        <v>0</v>
      </c>
      <c r="N128" s="42">
        <f t="shared" si="111"/>
        <v>0</v>
      </c>
      <c r="O128" s="42">
        <f t="shared" si="111"/>
        <v>0</v>
      </c>
      <c r="P128" s="45">
        <f t="shared" si="111"/>
        <v>0</v>
      </c>
      <c r="Q128" s="39"/>
    </row>
    <row r="129" spans="1:17" s="4" customFormat="1" ht="13.5" customHeight="1" thickBot="1" x14ac:dyDescent="0.3">
      <c r="A129" s="153" t="s">
        <v>24</v>
      </c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</row>
    <row r="130" spans="1:17" s="4" customFormat="1" ht="11.25" x14ac:dyDescent="0.25">
      <c r="A130" s="18" t="s">
        <v>3</v>
      </c>
      <c r="B130" s="71"/>
      <c r="C130" s="63"/>
      <c r="D130" s="40">
        <f t="shared" ref="D130:P130" si="112">D96/D$103</f>
        <v>0</v>
      </c>
      <c r="E130" s="43">
        <f t="shared" si="112"/>
        <v>0</v>
      </c>
      <c r="F130" s="43">
        <f t="shared" si="112"/>
        <v>0</v>
      </c>
      <c r="G130" s="40">
        <f t="shared" si="112"/>
        <v>0</v>
      </c>
      <c r="H130" s="43">
        <f t="shared" si="112"/>
        <v>0</v>
      </c>
      <c r="I130" s="43">
        <f t="shared" si="112"/>
        <v>0</v>
      </c>
      <c r="J130" s="43">
        <f t="shared" si="112"/>
        <v>0</v>
      </c>
      <c r="K130" s="43">
        <f t="shared" si="112"/>
        <v>0</v>
      </c>
      <c r="L130" s="43">
        <f t="shared" si="112"/>
        <v>0</v>
      </c>
      <c r="M130" s="43">
        <f t="shared" si="112"/>
        <v>0</v>
      </c>
      <c r="N130" s="43">
        <f t="shared" si="112"/>
        <v>0</v>
      </c>
      <c r="O130" s="43">
        <f t="shared" si="112"/>
        <v>0</v>
      </c>
      <c r="P130" s="43">
        <f t="shared" si="112"/>
        <v>0</v>
      </c>
      <c r="Q130" s="21"/>
    </row>
    <row r="131" spans="1:17" s="4" customFormat="1" ht="14.1" customHeight="1" x14ac:dyDescent="0.25">
      <c r="A131" s="19" t="s">
        <v>4</v>
      </c>
      <c r="B131" s="72"/>
      <c r="C131" s="29"/>
      <c r="D131" s="41">
        <f t="shared" ref="D131:P131" si="113">D97/D$103</f>
        <v>0.77699293642785061</v>
      </c>
      <c r="E131" s="41">
        <f t="shared" si="113"/>
        <v>0.94409937888198758</v>
      </c>
      <c r="F131" s="41">
        <f t="shared" si="113"/>
        <v>0.25824175824175827</v>
      </c>
      <c r="G131" s="41">
        <f t="shared" si="113"/>
        <v>0.75300647548566135</v>
      </c>
      <c r="H131" s="41">
        <f t="shared" si="113"/>
        <v>0.48729792147806</v>
      </c>
      <c r="I131" s="41">
        <f t="shared" si="113"/>
        <v>0.87037037037037035</v>
      </c>
      <c r="J131" s="41">
        <f t="shared" si="113"/>
        <v>0.50595238095238093</v>
      </c>
      <c r="K131" s="41">
        <f t="shared" si="113"/>
        <v>0.83616692426584238</v>
      </c>
      <c r="L131" s="41">
        <f t="shared" si="113"/>
        <v>0.68935427574171027</v>
      </c>
      <c r="M131" s="41">
        <f t="shared" si="113"/>
        <v>0.70322019147084425</v>
      </c>
      <c r="N131" s="41">
        <f t="shared" si="113"/>
        <v>0.4106796116504855</v>
      </c>
      <c r="O131" s="41">
        <f t="shared" si="113"/>
        <v>1.1023325808878854</v>
      </c>
      <c r="P131" s="41">
        <f t="shared" si="113"/>
        <v>1.0472843450479232</v>
      </c>
      <c r="Q131" s="14"/>
    </row>
    <row r="132" spans="1:17" s="4" customFormat="1" ht="14.1" customHeight="1" x14ac:dyDescent="0.25">
      <c r="A132" s="19" t="s">
        <v>5</v>
      </c>
      <c r="B132" s="72"/>
      <c r="C132" s="29"/>
      <c r="D132" s="41">
        <f t="shared" ref="D132:P132" si="114">D98/D$103</f>
        <v>-4.5408678102926335E-2</v>
      </c>
      <c r="E132" s="41">
        <f t="shared" si="114"/>
        <v>-0.14596273291925468</v>
      </c>
      <c r="F132" s="41">
        <f t="shared" si="114"/>
        <v>-8.7912087912087919E-2</v>
      </c>
      <c r="G132" s="41">
        <f t="shared" si="114"/>
        <v>3.9777983348751156E-2</v>
      </c>
      <c r="H132" s="41">
        <f t="shared" si="114"/>
        <v>-1.3856812933025403E-2</v>
      </c>
      <c r="I132" s="41">
        <f t="shared" si="114"/>
        <v>0.30555555555555558</v>
      </c>
      <c r="J132" s="41">
        <f t="shared" si="114"/>
        <v>0.17633928571428573</v>
      </c>
      <c r="K132" s="41">
        <f t="shared" si="114"/>
        <v>-0.16692426584234932</v>
      </c>
      <c r="L132" s="41">
        <f t="shared" si="114"/>
        <v>0.11169284467713787</v>
      </c>
      <c r="M132" s="41">
        <f t="shared" si="114"/>
        <v>2.5239338555265452E-2</v>
      </c>
      <c r="N132" s="41">
        <f t="shared" si="114"/>
        <v>-2.9611650485436895E-2</v>
      </c>
      <c r="O132" s="44">
        <f t="shared" si="114"/>
        <v>0.51843491346877346</v>
      </c>
      <c r="P132" s="44">
        <f t="shared" si="114"/>
        <v>-0.2143769968051118</v>
      </c>
      <c r="Q132" s="13"/>
    </row>
    <row r="133" spans="1:17" s="4" customFormat="1" ht="14.1" customHeight="1" x14ac:dyDescent="0.25">
      <c r="A133" s="19" t="s">
        <v>6</v>
      </c>
      <c r="B133" s="72"/>
      <c r="C133" s="29"/>
      <c r="D133" s="41">
        <f t="shared" ref="D133:P133" si="115">D99/D$103</f>
        <v>0.1019172552976791</v>
      </c>
      <c r="E133" s="41">
        <f t="shared" si="115"/>
        <v>0.12888198757763975</v>
      </c>
      <c r="F133" s="41">
        <f t="shared" si="115"/>
        <v>0.47527472527472531</v>
      </c>
      <c r="G133" s="41">
        <f t="shared" si="115"/>
        <v>9.1581868640148001E-2</v>
      </c>
      <c r="H133" s="41">
        <f t="shared" si="115"/>
        <v>0.20554272517321018</v>
      </c>
      <c r="I133" s="41">
        <f t="shared" si="115"/>
        <v>-0.81481481481481488</v>
      </c>
      <c r="J133" s="41">
        <f t="shared" si="115"/>
        <v>0.14657738095238096</v>
      </c>
      <c r="K133" s="41">
        <f t="shared" si="115"/>
        <v>0.12673879443585781</v>
      </c>
      <c r="L133" s="41">
        <f t="shared" si="115"/>
        <v>0.14223385689354279</v>
      </c>
      <c r="M133" s="41">
        <f t="shared" si="115"/>
        <v>9.7476066144473447E-2</v>
      </c>
      <c r="N133" s="41">
        <f t="shared" si="115"/>
        <v>8.3009708737864091E-2</v>
      </c>
      <c r="O133" s="41">
        <f t="shared" si="115"/>
        <v>8.2768999247554553E-3</v>
      </c>
      <c r="P133" s="41">
        <f t="shared" si="115"/>
        <v>2.68370607028754E-2</v>
      </c>
      <c r="Q133" s="14"/>
    </row>
    <row r="134" spans="1:17" s="4" customFormat="1" ht="14.1" customHeight="1" x14ac:dyDescent="0.25">
      <c r="A134" s="19" t="s">
        <v>19</v>
      </c>
      <c r="B134" s="72"/>
      <c r="C134" s="29"/>
      <c r="D134" s="41">
        <f t="shared" ref="D134:P134" si="116">D100/D$103</f>
        <v>0.1029263370332997</v>
      </c>
      <c r="E134" s="41">
        <f t="shared" si="116"/>
        <v>4.192546583850932E-2</v>
      </c>
      <c r="F134" s="41">
        <f t="shared" si="116"/>
        <v>0.23076923076923081</v>
      </c>
      <c r="G134" s="41">
        <f t="shared" si="116"/>
        <v>6.9380203515263639E-2</v>
      </c>
      <c r="H134" s="41">
        <f t="shared" si="116"/>
        <v>0.17436489607390299</v>
      </c>
      <c r="I134" s="41">
        <f t="shared" si="116"/>
        <v>0.88888888888888884</v>
      </c>
      <c r="J134" s="44">
        <f t="shared" si="116"/>
        <v>0.19494047619047619</v>
      </c>
      <c r="K134" s="44">
        <f t="shared" si="116"/>
        <v>0.17928902627511592</v>
      </c>
      <c r="L134" s="41">
        <f t="shared" si="116"/>
        <v>-0.15532286212914487</v>
      </c>
      <c r="M134" s="41">
        <f t="shared" si="116"/>
        <v>0.11314186248912098</v>
      </c>
      <c r="N134" s="44">
        <f t="shared" si="116"/>
        <v>0.40922330097087378</v>
      </c>
      <c r="O134" s="41">
        <f t="shared" si="116"/>
        <v>-0.58765989465763735</v>
      </c>
      <c r="P134" s="44">
        <f t="shared" si="116"/>
        <v>-1.437699680511182E-2</v>
      </c>
      <c r="Q134" s="14"/>
    </row>
    <row r="135" spans="1:17" s="4" customFormat="1" ht="14.1" customHeight="1" x14ac:dyDescent="0.25">
      <c r="A135" s="19" t="s">
        <v>8</v>
      </c>
      <c r="B135" s="72"/>
      <c r="C135" s="29"/>
      <c r="D135" s="41">
        <f t="shared" ref="D135:P135" si="117">D101/D$103</f>
        <v>6.357214934409687E-2</v>
      </c>
      <c r="E135" s="41">
        <f t="shared" si="117"/>
        <v>3.1055900621118016E-2</v>
      </c>
      <c r="F135" s="41">
        <f t="shared" si="117"/>
        <v>0.12362637362637363</v>
      </c>
      <c r="G135" s="44">
        <f t="shared" si="117"/>
        <v>4.6253469010175761E-2</v>
      </c>
      <c r="H135" s="41">
        <f t="shared" si="117"/>
        <v>0.14665127020785218</v>
      </c>
      <c r="I135" s="41">
        <f t="shared" si="117"/>
        <v>-0.25</v>
      </c>
      <c r="J135" s="41">
        <f t="shared" si="117"/>
        <v>-2.3809523809523808E-2</v>
      </c>
      <c r="K135" s="44">
        <f t="shared" si="117"/>
        <v>2.4729520865533233E-2</v>
      </c>
      <c r="L135" s="41">
        <f t="shared" si="117"/>
        <v>2.530541012216405E-2</v>
      </c>
      <c r="M135" s="41">
        <f t="shared" si="117"/>
        <v>3.8294168842471721E-2</v>
      </c>
      <c r="N135" s="41">
        <f t="shared" si="117"/>
        <v>0.11601941747572816</v>
      </c>
      <c r="O135" s="41">
        <f t="shared" si="117"/>
        <v>-0.11437170805116628</v>
      </c>
      <c r="P135" s="41">
        <f t="shared" si="117"/>
        <v>0.18945686900958464</v>
      </c>
      <c r="Q135" s="14"/>
    </row>
    <row r="136" spans="1:17" s="4" customFormat="1" ht="14.1" customHeight="1" thickBot="1" x14ac:dyDescent="0.3">
      <c r="A136" s="19" t="s">
        <v>9</v>
      </c>
      <c r="B136" s="74"/>
      <c r="C136" s="61"/>
      <c r="D136" s="42" t="e">
        <f t="shared" ref="D136:P136" si="118">D102/D$103</f>
        <v>#REF!</v>
      </c>
      <c r="E136" s="42" t="e">
        <f t="shared" si="118"/>
        <v>#REF!</v>
      </c>
      <c r="F136" s="42" t="e">
        <f t="shared" si="118"/>
        <v>#REF!</v>
      </c>
      <c r="G136" s="42" t="e">
        <f t="shared" si="118"/>
        <v>#REF!</v>
      </c>
      <c r="H136" s="42" t="e">
        <f t="shared" si="118"/>
        <v>#REF!</v>
      </c>
      <c r="I136" s="42" t="e">
        <f t="shared" si="118"/>
        <v>#REF!</v>
      </c>
      <c r="J136" s="42" t="e">
        <f t="shared" si="118"/>
        <v>#REF!</v>
      </c>
      <c r="K136" s="42" t="e">
        <f t="shared" si="118"/>
        <v>#REF!</v>
      </c>
      <c r="L136" s="42" t="e">
        <f t="shared" si="118"/>
        <v>#REF!</v>
      </c>
      <c r="M136" s="42" t="e">
        <f t="shared" si="118"/>
        <v>#REF!</v>
      </c>
      <c r="N136" s="42" t="e">
        <f t="shared" si="118"/>
        <v>#REF!</v>
      </c>
      <c r="O136" s="42" t="e">
        <f t="shared" si="118"/>
        <v>#REF!</v>
      </c>
      <c r="P136" s="45" t="e">
        <f t="shared" si="118"/>
        <v>#REF!</v>
      </c>
      <c r="Q136" s="39"/>
    </row>
    <row r="137" spans="1:17" s="4" customFormat="1" ht="14.1" customHeight="1" thickBot="1" x14ac:dyDescent="0.3">
      <c r="A137" s="150" t="s">
        <v>36</v>
      </c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</row>
    <row r="138" spans="1:17" s="4" customFormat="1" ht="14.1" customHeight="1" thickBot="1" x14ac:dyDescent="0.3">
      <c r="A138" s="23" t="s">
        <v>27</v>
      </c>
      <c r="B138" s="76"/>
      <c r="C138" s="65">
        <v>32955</v>
      </c>
      <c r="D138" s="66">
        <v>33826</v>
      </c>
      <c r="E138" s="66">
        <v>37774</v>
      </c>
      <c r="F138" s="67">
        <v>45346</v>
      </c>
      <c r="G138" s="67">
        <v>52235</v>
      </c>
      <c r="H138" s="67">
        <v>55965</v>
      </c>
      <c r="I138" s="67">
        <v>60190</v>
      </c>
      <c r="J138" s="67">
        <v>66352</v>
      </c>
      <c r="K138" s="67">
        <v>70654</v>
      </c>
      <c r="L138" s="67">
        <v>72462</v>
      </c>
      <c r="M138" s="67">
        <v>75213</v>
      </c>
      <c r="N138" s="67">
        <v>76307</v>
      </c>
      <c r="O138" s="67">
        <v>79717</v>
      </c>
      <c r="P138" s="68">
        <v>83349</v>
      </c>
      <c r="Q138" s="24" t="e">
        <f>(#REF!-C138)/C138</f>
        <v>#REF!</v>
      </c>
    </row>
    <row r="139" spans="1:17" s="4" customFormat="1" ht="11.25" x14ac:dyDescent="0.25">
      <c r="A139" s="18" t="s">
        <v>28</v>
      </c>
      <c r="B139" s="71"/>
      <c r="C139" s="48">
        <f t="shared" ref="C139:P139" si="119">C5/C$138</f>
        <v>0</v>
      </c>
      <c r="D139" s="48">
        <f t="shared" si="119"/>
        <v>0</v>
      </c>
      <c r="E139" s="48">
        <f t="shared" si="119"/>
        <v>0</v>
      </c>
      <c r="F139" s="48">
        <f t="shared" si="119"/>
        <v>0</v>
      </c>
      <c r="G139" s="48">
        <f t="shared" si="119"/>
        <v>0</v>
      </c>
      <c r="H139" s="48">
        <f t="shared" si="119"/>
        <v>0</v>
      </c>
      <c r="I139" s="48">
        <f t="shared" si="119"/>
        <v>0</v>
      </c>
      <c r="J139" s="48">
        <f t="shared" si="119"/>
        <v>0</v>
      </c>
      <c r="K139" s="48">
        <f t="shared" si="119"/>
        <v>0</v>
      </c>
      <c r="L139" s="48">
        <f t="shared" si="119"/>
        <v>0</v>
      </c>
      <c r="M139" s="48">
        <f t="shared" si="119"/>
        <v>0</v>
      </c>
      <c r="N139" s="48">
        <f t="shared" si="119"/>
        <v>0</v>
      </c>
      <c r="O139" s="48">
        <f t="shared" si="119"/>
        <v>0</v>
      </c>
      <c r="P139" s="48">
        <f t="shared" si="119"/>
        <v>0</v>
      </c>
      <c r="Q139" s="47" t="e">
        <f>(#REF!-C139)/C139</f>
        <v>#REF!</v>
      </c>
    </row>
    <row r="140" spans="1:17" s="4" customFormat="1" ht="14.1" customHeight="1" x14ac:dyDescent="0.25">
      <c r="A140" s="19" t="s">
        <v>29</v>
      </c>
      <c r="B140" s="72"/>
      <c r="C140" s="49">
        <f t="shared" ref="C140:P140" si="120">C6/C$138</f>
        <v>0.13918980427856167</v>
      </c>
      <c r="D140" s="49">
        <f t="shared" si="120"/>
        <v>0.15836930172056998</v>
      </c>
      <c r="E140" s="49">
        <f t="shared" si="120"/>
        <v>0.15791285010854025</v>
      </c>
      <c r="F140" s="49">
        <f t="shared" si="120"/>
        <v>0.13361707758126407</v>
      </c>
      <c r="G140" s="49">
        <f t="shared" si="120"/>
        <v>0.13157844357231741</v>
      </c>
      <c r="H140" s="49">
        <f t="shared" si="120"/>
        <v>0.1303493254712767</v>
      </c>
      <c r="I140" s="49">
        <f t="shared" si="120"/>
        <v>0.11963781359029739</v>
      </c>
      <c r="J140" s="49">
        <f t="shared" si="120"/>
        <v>0.11877562093079334</v>
      </c>
      <c r="K140" s="49">
        <f t="shared" si="120"/>
        <v>0.11920061143035073</v>
      </c>
      <c r="L140" s="49">
        <f t="shared" si="120"/>
        <v>0.12712870194032735</v>
      </c>
      <c r="M140" s="49">
        <f t="shared" si="120"/>
        <v>0.13322165051254437</v>
      </c>
      <c r="N140" s="49">
        <f t="shared" si="120"/>
        <v>0.14239846934095168</v>
      </c>
      <c r="O140" s="49">
        <f t="shared" si="120"/>
        <v>0.15468469711604801</v>
      </c>
      <c r="P140" s="49">
        <f t="shared" si="120"/>
        <v>0.18727279271496958</v>
      </c>
      <c r="Q140" s="14" t="e">
        <f>(#REF!-C140)/C140</f>
        <v>#REF!</v>
      </c>
    </row>
    <row r="141" spans="1:17" s="4" customFormat="1" ht="14.1" customHeight="1" x14ac:dyDescent="0.25">
      <c r="A141" s="19" t="s">
        <v>30</v>
      </c>
      <c r="B141" s="72"/>
      <c r="C141" s="49">
        <f t="shared" ref="C141:P141" si="121">C7/C$138</f>
        <v>6.3723258989531175E-3</v>
      </c>
      <c r="D141" s="49">
        <f t="shared" si="121"/>
        <v>4.877904570448767E-3</v>
      </c>
      <c r="E141" s="49">
        <f t="shared" si="121"/>
        <v>1.8795997246783501E-3</v>
      </c>
      <c r="F141" s="49">
        <f t="shared" si="121"/>
        <v>8.6005380849468532E-4</v>
      </c>
      <c r="G141" s="49">
        <f t="shared" si="121"/>
        <v>1.5698286589451518E-3</v>
      </c>
      <c r="H141" s="49">
        <f t="shared" si="121"/>
        <v>1.2507817385866166E-3</v>
      </c>
      <c r="I141" s="49">
        <f t="shared" si="121"/>
        <v>6.1472005316497754E-4</v>
      </c>
      <c r="J141" s="49">
        <f t="shared" si="121"/>
        <v>4.1294911984567154E-3</v>
      </c>
      <c r="K141" s="49">
        <f t="shared" si="121"/>
        <v>2.3494777365754239E-3</v>
      </c>
      <c r="L141" s="49">
        <f t="shared" si="121"/>
        <v>4.0572989980955532E-3</v>
      </c>
      <c r="M141" s="49">
        <f t="shared" si="121"/>
        <v>4.294470370813556E-3</v>
      </c>
      <c r="N141" s="49">
        <f t="shared" si="121"/>
        <v>3.4334988926310824E-3</v>
      </c>
      <c r="O141" s="49">
        <f t="shared" si="121"/>
        <v>1.192970131841389E-2</v>
      </c>
      <c r="P141" s="49">
        <f t="shared" si="121"/>
        <v>3.359368438733518E-3</v>
      </c>
      <c r="Q141" s="14" t="e">
        <f>(#REF!-C141)/C141</f>
        <v>#REF!</v>
      </c>
    </row>
    <row r="142" spans="1:17" s="4" customFormat="1" ht="14.1" customHeight="1" x14ac:dyDescent="0.25">
      <c r="A142" s="19" t="s">
        <v>31</v>
      </c>
      <c r="B142" s="72"/>
      <c r="C142" s="49">
        <f t="shared" ref="C142:P142" si="122">C8/C$138</f>
        <v>2.2727962372932786E-2</v>
      </c>
      <c r="D142" s="49">
        <f t="shared" si="122"/>
        <v>2.512859930231183E-2</v>
      </c>
      <c r="E142" s="49">
        <f t="shared" si="122"/>
        <v>2.4699528776407052E-2</v>
      </c>
      <c r="F142" s="49">
        <f t="shared" si="122"/>
        <v>2.4390243902439025E-2</v>
      </c>
      <c r="G142" s="49">
        <f t="shared" si="122"/>
        <v>2.3068823585718389E-2</v>
      </c>
      <c r="H142" s="49">
        <f t="shared" si="122"/>
        <v>2.4711873492361296E-2</v>
      </c>
      <c r="I142" s="49">
        <f t="shared" si="122"/>
        <v>2.4439275627180596E-2</v>
      </c>
      <c r="J142" s="49">
        <f t="shared" si="122"/>
        <v>2.5138654448999275E-2</v>
      </c>
      <c r="K142" s="49">
        <f t="shared" si="122"/>
        <v>2.4768590596427661E-2</v>
      </c>
      <c r="L142" s="49">
        <f t="shared" si="122"/>
        <v>2.6400044161077531E-2</v>
      </c>
      <c r="M142" s="49">
        <f t="shared" si="122"/>
        <v>2.6923537154481272E-2</v>
      </c>
      <c r="N142" s="49">
        <f t="shared" si="122"/>
        <v>2.8778486901594874E-2</v>
      </c>
      <c r="O142" s="49">
        <f t="shared" si="122"/>
        <v>2.7685437234216039E-2</v>
      </c>
      <c r="P142" s="49">
        <f t="shared" si="122"/>
        <v>2.7486832475494608E-2</v>
      </c>
      <c r="Q142" s="14" t="e">
        <f>(#REF!-C142)/C142</f>
        <v>#REF!</v>
      </c>
    </row>
    <row r="143" spans="1:17" s="4" customFormat="1" ht="14.1" customHeight="1" x14ac:dyDescent="0.25">
      <c r="A143" s="19" t="s">
        <v>32</v>
      </c>
      <c r="B143" s="72"/>
      <c r="C143" s="49">
        <f t="shared" ref="C143:P143" si="123">C9/C$138</f>
        <v>2.3486572598998636E-2</v>
      </c>
      <c r="D143" s="49">
        <f t="shared" si="123"/>
        <v>2.5897238810382545E-2</v>
      </c>
      <c r="E143" s="49">
        <f t="shared" si="123"/>
        <v>2.3905331709641552E-2</v>
      </c>
      <c r="F143" s="49">
        <f t="shared" si="123"/>
        <v>2.1765977153442421E-2</v>
      </c>
      <c r="G143" s="49">
        <f t="shared" si="123"/>
        <v>2.0331195558533549E-2</v>
      </c>
      <c r="H143" s="49">
        <f t="shared" si="123"/>
        <v>2.1674260698650943E-2</v>
      </c>
      <c r="I143" s="49">
        <f t="shared" si="123"/>
        <v>1.8557899983385945E-2</v>
      </c>
      <c r="J143" s="49">
        <f t="shared" si="123"/>
        <v>2.0783096214130697E-2</v>
      </c>
      <c r="K143" s="49">
        <f t="shared" si="123"/>
        <v>2.1159453109519631E-2</v>
      </c>
      <c r="L143" s="49">
        <f t="shared" si="123"/>
        <v>1.8175043471060692E-2</v>
      </c>
      <c r="M143" s="49">
        <f t="shared" si="123"/>
        <v>1.9238695438288593E-2</v>
      </c>
      <c r="N143" s="49">
        <f t="shared" si="123"/>
        <v>3.0010352916508314E-2</v>
      </c>
      <c r="O143" s="49">
        <f t="shared" si="123"/>
        <v>1.8929462975275035E-2</v>
      </c>
      <c r="P143" s="49">
        <f t="shared" si="123"/>
        <v>1.756469783680668E-2</v>
      </c>
      <c r="Q143" s="14" t="e">
        <f>(#REF!-C143)/C143</f>
        <v>#REF!</v>
      </c>
    </row>
    <row r="144" spans="1:17" s="4" customFormat="1" ht="14.1" customHeight="1" x14ac:dyDescent="0.25">
      <c r="A144" s="19" t="s">
        <v>33</v>
      </c>
      <c r="B144" s="72"/>
      <c r="C144" s="49">
        <f t="shared" ref="C144:P144" si="124">C11/C$138</f>
        <v>4.4909725383098162E-3</v>
      </c>
      <c r="D144" s="49">
        <f t="shared" si="124"/>
        <v>6.2378052385738784E-3</v>
      </c>
      <c r="E144" s="49">
        <f t="shared" si="124"/>
        <v>6.1153174140943503E-3</v>
      </c>
      <c r="F144" s="49">
        <f t="shared" si="124"/>
        <v>6.086534644731619E-3</v>
      </c>
      <c r="G144" s="49">
        <f t="shared" si="124"/>
        <v>6.241026131903896E-3</v>
      </c>
      <c r="H144" s="49">
        <f t="shared" si="124"/>
        <v>8.0943446797105342E-3</v>
      </c>
      <c r="I144" s="49">
        <f t="shared" si="124"/>
        <v>7.9747466356537636E-3</v>
      </c>
      <c r="J144" s="49">
        <f t="shared" si="124"/>
        <v>6.7518688208343383E-3</v>
      </c>
      <c r="K144" s="49">
        <f t="shared" si="124"/>
        <v>6.5672148781385341E-3</v>
      </c>
      <c r="L144" s="49">
        <f t="shared" si="124"/>
        <v>6.8035660070105714E-3</v>
      </c>
      <c r="M144" s="49">
        <f t="shared" si="124"/>
        <v>7.1397231861513302E-3</v>
      </c>
      <c r="N144" s="49">
        <f t="shared" si="124"/>
        <v>1.0169447101838626E-2</v>
      </c>
      <c r="O144" s="49">
        <f t="shared" si="124"/>
        <v>7.8276904549845084E-3</v>
      </c>
      <c r="P144" s="49">
        <f t="shared" si="124"/>
        <v>1.4601254964066756E-2</v>
      </c>
      <c r="Q144" s="14" t="e">
        <f>(#REF!-C144)/C144</f>
        <v>#REF!</v>
      </c>
    </row>
    <row r="145" spans="1:17" s="4" customFormat="1" ht="14.1" customHeight="1" thickBot="1" x14ac:dyDescent="0.3">
      <c r="A145" s="20" t="s">
        <v>34</v>
      </c>
      <c r="B145" s="77"/>
      <c r="C145" s="50" t="e">
        <f>#REF!/C$138</f>
        <v>#REF!</v>
      </c>
      <c r="D145" s="50" t="e">
        <f>#REF!/D$138</f>
        <v>#REF!</v>
      </c>
      <c r="E145" s="50" t="e">
        <f>#REF!/E$138</f>
        <v>#REF!</v>
      </c>
      <c r="F145" s="50" t="e">
        <f>#REF!/F$138</f>
        <v>#REF!</v>
      </c>
      <c r="G145" s="50" t="e">
        <f>#REF!/G$138</f>
        <v>#REF!</v>
      </c>
      <c r="H145" s="50" t="e">
        <f>#REF!/H$138</f>
        <v>#REF!</v>
      </c>
      <c r="I145" s="50" t="e">
        <f>#REF!/I$138</f>
        <v>#REF!</v>
      </c>
      <c r="J145" s="50" t="e">
        <f>#REF!/J$138</f>
        <v>#REF!</v>
      </c>
      <c r="K145" s="50" t="e">
        <f>#REF!/K$138</f>
        <v>#REF!</v>
      </c>
      <c r="L145" s="50" t="e">
        <f>#REF!/L$138</f>
        <v>#REF!</v>
      </c>
      <c r="M145" s="50" t="e">
        <f>#REF!/M$138</f>
        <v>#REF!</v>
      </c>
      <c r="N145" s="50" t="e">
        <f>#REF!/N$138</f>
        <v>#REF!</v>
      </c>
      <c r="O145" s="50" t="e">
        <f>#REF!/O$138</f>
        <v>#REF!</v>
      </c>
      <c r="P145" s="50" t="e">
        <f>#REF!/P$138</f>
        <v>#REF!</v>
      </c>
      <c r="Q145" s="39" t="e">
        <f>(#REF!-C145)/C145</f>
        <v>#REF!</v>
      </c>
    </row>
    <row r="146" spans="1:17" s="15" customFormat="1" ht="14.1" customHeight="1" thickBot="1" x14ac:dyDescent="0.3">
      <c r="A146" s="16" t="s">
        <v>35</v>
      </c>
      <c r="B146" s="73"/>
      <c r="C146" s="69">
        <f t="shared" ref="C146:P146" si="125">C12/C$138</f>
        <v>0.19626763768775604</v>
      </c>
      <c r="D146" s="69">
        <f t="shared" si="125"/>
        <v>0.22051084964228701</v>
      </c>
      <c r="E146" s="69">
        <f t="shared" si="125"/>
        <v>0.21451262773336158</v>
      </c>
      <c r="F146" s="69">
        <f t="shared" si="125"/>
        <v>0.18671988709037179</v>
      </c>
      <c r="G146" s="69">
        <f t="shared" si="125"/>
        <v>0.18278931750741839</v>
      </c>
      <c r="H146" s="69">
        <f t="shared" si="125"/>
        <v>0.18608058608058609</v>
      </c>
      <c r="I146" s="69">
        <f t="shared" si="125"/>
        <v>0.17122445588968266</v>
      </c>
      <c r="J146" s="69">
        <f t="shared" si="125"/>
        <v>0.17557873161321438</v>
      </c>
      <c r="K146" s="69">
        <f t="shared" si="125"/>
        <v>0.17404534775101196</v>
      </c>
      <c r="L146" s="69">
        <f t="shared" si="125"/>
        <v>0.18551792663740996</v>
      </c>
      <c r="M146" s="69">
        <f t="shared" si="125"/>
        <v>0.19400901439910653</v>
      </c>
      <c r="N146" s="69">
        <f t="shared" si="125"/>
        <v>0.21822375404615565</v>
      </c>
      <c r="O146" s="69">
        <f t="shared" si="125"/>
        <v>0.22556041998569942</v>
      </c>
      <c r="P146" s="69">
        <f t="shared" si="125"/>
        <v>0.25328438253608321</v>
      </c>
      <c r="Q146" s="17" t="e">
        <f>(#REF!-C146)/C146</f>
        <v>#REF!</v>
      </c>
    </row>
    <row r="147" spans="1:17" s="4" customFormat="1" ht="11.25" x14ac:dyDescent="0.25">
      <c r="A147" s="8" t="s">
        <v>25</v>
      </c>
      <c r="B147" s="8"/>
      <c r="C147" s="6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5"/>
      <c r="P147" s="6"/>
      <c r="Q147" s="6"/>
    </row>
    <row r="148" spans="1:17" s="4" customFormat="1" ht="11.25" x14ac:dyDescent="0.25">
      <c r="A148" s="8" t="s">
        <v>26</v>
      </c>
      <c r="B148" s="8"/>
      <c r="C148" s="6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5"/>
      <c r="P148" s="6"/>
      <c r="Q148" s="6"/>
    </row>
    <row r="149" spans="1:17" s="4" customFormat="1" ht="11.25" x14ac:dyDescent="0.25">
      <c r="A149" s="9"/>
      <c r="B149" s="9"/>
      <c r="C149" s="6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55"/>
      <c r="P149" s="6"/>
      <c r="Q149" s="6"/>
    </row>
    <row r="150" spans="1:17" s="4" customFormat="1" ht="11.25" x14ac:dyDescent="0.25">
      <c r="A150" s="9"/>
      <c r="B150" s="9"/>
      <c r="C150" s="6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55"/>
      <c r="P150" s="6"/>
      <c r="Q150" s="6"/>
    </row>
    <row r="151" spans="1:17" s="1" customFormat="1" ht="12.75" x14ac:dyDescent="0.25">
      <c r="A151" s="9"/>
      <c r="B151" s="9"/>
      <c r="C151" s="6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55"/>
      <c r="P151" s="6"/>
      <c r="Q151" s="6"/>
    </row>
    <row r="152" spans="1:17" s="1" customFormat="1" ht="12.75" x14ac:dyDescent="0.25">
      <c r="A152" s="9"/>
      <c r="B152" s="9"/>
      <c r="C152" s="6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55"/>
      <c r="P152" s="6"/>
      <c r="Q152" s="6"/>
    </row>
    <row r="153" spans="1:17" s="1" customFormat="1" ht="12.75" x14ac:dyDescent="0.25">
      <c r="A153" s="9"/>
      <c r="B153" s="9"/>
      <c r="C153" s="6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55"/>
      <c r="P153" s="6"/>
      <c r="Q153" s="6"/>
    </row>
    <row r="154" spans="1:17" s="1" customFormat="1" ht="12.75" x14ac:dyDescent="0.25">
      <c r="A154" s="9"/>
      <c r="B154" s="9"/>
      <c r="C154" s="6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55"/>
      <c r="P154" s="6"/>
      <c r="Q154" s="6"/>
    </row>
    <row r="155" spans="1:17" s="1" customFormat="1" ht="12.75" x14ac:dyDescent="0.25">
      <c r="A155" s="9"/>
      <c r="B155" s="9"/>
      <c r="C155" s="6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55"/>
      <c r="P155" s="6"/>
      <c r="Q155" s="6"/>
    </row>
    <row r="156" spans="1:17" s="1" customFormat="1" ht="12.75" x14ac:dyDescent="0.25">
      <c r="A156" s="9"/>
      <c r="B156" s="9"/>
      <c r="C156" s="6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55"/>
      <c r="P156" s="6"/>
      <c r="Q156" s="6"/>
    </row>
    <row r="157" spans="1:17" s="1" customFormat="1" ht="12.75" x14ac:dyDescent="0.25">
      <c r="A157" s="9"/>
      <c r="B157" s="9"/>
      <c r="C157" s="6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55"/>
      <c r="P157" s="6"/>
      <c r="Q157" s="6"/>
    </row>
    <row r="158" spans="1:17" s="1" customFormat="1" ht="12.75" x14ac:dyDescent="0.25">
      <c r="A158" s="9"/>
      <c r="B158" s="9"/>
      <c r="C158" s="6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55"/>
      <c r="P158" s="6"/>
      <c r="Q158" s="6"/>
    </row>
    <row r="159" spans="1:17" s="1" customFormat="1" ht="12.75" x14ac:dyDescent="0.25">
      <c r="A159" s="9"/>
      <c r="B159" s="9"/>
      <c r="C159" s="6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55"/>
      <c r="P159" s="6"/>
      <c r="Q159" s="6"/>
    </row>
    <row r="160" spans="1:17" s="1" customFormat="1" ht="12.75" x14ac:dyDescent="0.25">
      <c r="A160" s="9"/>
      <c r="B160" s="9"/>
      <c r="C160" s="6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55"/>
      <c r="P160" s="6"/>
      <c r="Q160" s="6"/>
    </row>
    <row r="161" spans="1:17" s="1" customFormat="1" ht="12.75" x14ac:dyDescent="0.25">
      <c r="A161" s="5"/>
      <c r="B161" s="5"/>
      <c r="C161" s="6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6"/>
      <c r="Q161" s="6"/>
    </row>
  </sheetData>
  <mergeCells count="24">
    <mergeCell ref="A62:Q62"/>
    <mergeCell ref="A65:Q65"/>
    <mergeCell ref="A69:Q69"/>
    <mergeCell ref="A20:Q20"/>
    <mergeCell ref="A36:Q36"/>
    <mergeCell ref="A49:Q49"/>
    <mergeCell ref="A53:Q53"/>
    <mergeCell ref="A58:Q58"/>
    <mergeCell ref="A137:Q137"/>
    <mergeCell ref="A1:Q1"/>
    <mergeCell ref="A120:Q120"/>
    <mergeCell ref="A42:Q42"/>
    <mergeCell ref="A121:Q121"/>
    <mergeCell ref="A129:Q129"/>
    <mergeCell ref="A43:Q43"/>
    <mergeCell ref="A4:Q4"/>
    <mergeCell ref="A86:Q86"/>
    <mergeCell ref="A95:Q95"/>
    <mergeCell ref="A104:Q104"/>
    <mergeCell ref="A108:Q108"/>
    <mergeCell ref="A111:Q111"/>
    <mergeCell ref="A5:Q5"/>
    <mergeCell ref="A13:Q13"/>
    <mergeCell ref="A19:Q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42. Banks Accounting(2004-2018)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2026-07-03T18:35:49Z</dcterms:modified>
</cp:coreProperties>
</file>