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8_{38270A5F-A44D-A948-B4C7-195C6E15490D}" xr6:coauthVersionLast="47" xr6:coauthVersionMax="47" xr10:uidLastSave="{00000000-0000-0000-0000-000000000000}"/>
  <bookViews>
    <workbookView xWindow="2340" yWindow="2340" windowWidth="21600" windowHeight="11385" xr2:uid="{7F576D47-B7C0-46EC-AB0E-156A5B9E5FDF}"/>
  </bookViews>
  <sheets>
    <sheet name="34. Tot Dep Comm Banks (17-25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J50" i="1"/>
  <c r="B24" i="1"/>
  <c r="B50" i="1"/>
  <c r="K50" i="1"/>
  <c r="J23" i="1"/>
  <c r="J49" i="1"/>
  <c r="B23" i="1"/>
  <c r="B49" i="1"/>
  <c r="K49" i="1"/>
  <c r="J47" i="1"/>
  <c r="B47" i="1"/>
  <c r="K47" i="1"/>
  <c r="J46" i="1"/>
  <c r="B46" i="1"/>
  <c r="K46" i="1"/>
  <c r="J25" i="1"/>
  <c r="J36" i="1"/>
  <c r="J37" i="1"/>
  <c r="J38" i="1"/>
  <c r="J44" i="1"/>
  <c r="B25" i="1"/>
  <c r="B36" i="1"/>
  <c r="B37" i="1"/>
  <c r="B38" i="1"/>
  <c r="B44" i="1"/>
  <c r="K44" i="1"/>
  <c r="J43" i="1"/>
  <c r="B43" i="1"/>
  <c r="K43" i="1"/>
  <c r="J41" i="1"/>
  <c r="B41" i="1"/>
  <c r="K41" i="1"/>
  <c r="J40" i="1"/>
  <c r="B40" i="1"/>
  <c r="K40" i="1"/>
  <c r="K37" i="1"/>
  <c r="K38" i="1"/>
  <c r="K36" i="1"/>
  <c r="J34" i="1"/>
  <c r="B34" i="1"/>
  <c r="K34" i="1"/>
  <c r="J33" i="1"/>
  <c r="B33" i="1"/>
  <c r="K33" i="1"/>
  <c r="J27" i="1"/>
  <c r="J28" i="1"/>
  <c r="B27" i="1"/>
  <c r="B28" i="1"/>
  <c r="K28" i="1"/>
  <c r="J29" i="1"/>
  <c r="B29" i="1"/>
  <c r="K29" i="1"/>
  <c r="J30" i="1"/>
  <c r="B30" i="1"/>
  <c r="K30" i="1"/>
  <c r="J31" i="1"/>
  <c r="B31" i="1"/>
  <c r="K31" i="1"/>
  <c r="K27" i="1"/>
  <c r="K25" i="1"/>
  <c r="K24" i="1"/>
  <c r="K23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5" i="1"/>
  <c r="C31" i="1"/>
  <c r="D31" i="1"/>
  <c r="E31" i="1"/>
  <c r="F31" i="1"/>
  <c r="G31" i="1"/>
  <c r="H31" i="1"/>
  <c r="I31" i="1"/>
  <c r="C29" i="1"/>
  <c r="D29" i="1"/>
  <c r="E29" i="1"/>
  <c r="F29" i="1"/>
  <c r="G29" i="1"/>
  <c r="H29" i="1"/>
  <c r="I29" i="1"/>
  <c r="C27" i="1"/>
  <c r="D27" i="1"/>
  <c r="E27" i="1"/>
  <c r="F27" i="1"/>
  <c r="G27" i="1"/>
  <c r="H27" i="1"/>
  <c r="I27" i="1"/>
  <c r="C24" i="1"/>
  <c r="C50" i="1"/>
  <c r="D24" i="1"/>
  <c r="D50" i="1"/>
  <c r="E24" i="1"/>
  <c r="E50" i="1"/>
  <c r="F24" i="1"/>
  <c r="F47" i="1"/>
  <c r="G24" i="1"/>
  <c r="G50" i="1"/>
  <c r="H24" i="1"/>
  <c r="H50" i="1"/>
  <c r="I24" i="1"/>
  <c r="I47" i="1"/>
  <c r="C23" i="1"/>
  <c r="C25" i="1"/>
  <c r="C38" i="1"/>
  <c r="D23" i="1"/>
  <c r="D25" i="1"/>
  <c r="D36" i="1"/>
  <c r="E23" i="1"/>
  <c r="E25" i="1"/>
  <c r="E33" i="1"/>
  <c r="F23" i="1"/>
  <c r="F46" i="1"/>
  <c r="G23" i="1"/>
  <c r="G25" i="1"/>
  <c r="G38" i="1"/>
  <c r="H23" i="1"/>
  <c r="H49" i="1"/>
  <c r="I23" i="1"/>
  <c r="I49" i="1"/>
  <c r="F50" i="1"/>
  <c r="I46" i="1"/>
  <c r="I50" i="1"/>
  <c r="H47" i="1"/>
  <c r="G47" i="1"/>
  <c r="F49" i="1"/>
  <c r="C46" i="1"/>
  <c r="C47" i="1"/>
  <c r="C49" i="1"/>
  <c r="G49" i="1"/>
  <c r="H25" i="1"/>
  <c r="H38" i="1"/>
  <c r="H46" i="1"/>
  <c r="G46" i="1"/>
  <c r="E46" i="1"/>
  <c r="E47" i="1"/>
  <c r="E49" i="1"/>
  <c r="D46" i="1"/>
  <c r="D47" i="1"/>
  <c r="D49" i="1"/>
  <c r="G41" i="1"/>
  <c r="E41" i="1"/>
  <c r="D41" i="1"/>
  <c r="C41" i="1"/>
  <c r="I25" i="1"/>
  <c r="D40" i="1"/>
  <c r="C40" i="1"/>
  <c r="C43" i="1"/>
  <c r="D43" i="1"/>
  <c r="G40" i="1"/>
  <c r="G43" i="1"/>
  <c r="E40" i="1"/>
  <c r="E43" i="1"/>
  <c r="F25" i="1"/>
  <c r="F43" i="1"/>
  <c r="D37" i="1"/>
  <c r="I38" i="1"/>
  <c r="G33" i="1"/>
  <c r="G34" i="1"/>
  <c r="G36" i="1"/>
  <c r="G37" i="1"/>
  <c r="E34" i="1"/>
  <c r="E36" i="1"/>
  <c r="E37" i="1"/>
  <c r="E38" i="1"/>
  <c r="I37" i="1"/>
  <c r="D33" i="1"/>
  <c r="D34" i="1"/>
  <c r="D38" i="1"/>
  <c r="C33" i="1"/>
  <c r="C34" i="1"/>
  <c r="C36" i="1"/>
  <c r="C37" i="1"/>
  <c r="C30" i="1"/>
  <c r="D30" i="1"/>
  <c r="G30" i="1"/>
  <c r="E30" i="1"/>
  <c r="I28" i="1"/>
  <c r="G28" i="1"/>
  <c r="E28" i="1"/>
  <c r="D28" i="1"/>
  <c r="C28" i="1"/>
  <c r="F30" i="1"/>
  <c r="D44" i="1"/>
  <c r="F28" i="1"/>
  <c r="I36" i="1"/>
  <c r="H34" i="1"/>
  <c r="H30" i="1"/>
  <c r="H33" i="1"/>
  <c r="H28" i="1"/>
  <c r="H41" i="1"/>
  <c r="H43" i="1"/>
  <c r="H37" i="1"/>
  <c r="H40" i="1"/>
  <c r="H36" i="1"/>
  <c r="I40" i="1"/>
  <c r="C44" i="1"/>
  <c r="I30" i="1"/>
  <c r="I34" i="1"/>
  <c r="I33" i="1"/>
  <c r="I43" i="1"/>
  <c r="G44" i="1"/>
  <c r="E44" i="1"/>
  <c r="I41" i="1"/>
  <c r="F41" i="1"/>
  <c r="F40" i="1"/>
  <c r="F38" i="1"/>
  <c r="F37" i="1"/>
  <c r="F36" i="1"/>
  <c r="F44" i="1"/>
  <c r="F34" i="1"/>
  <c r="F33" i="1"/>
  <c r="I44" i="1"/>
  <c r="H44" i="1"/>
</calcChain>
</file>

<file path=xl/sharedStrings.xml><?xml version="1.0" encoding="utf-8"?>
<sst xmlns="http://schemas.openxmlformats.org/spreadsheetml/2006/main" count="52" uniqueCount="52">
  <si>
    <t>Year</t>
  </si>
  <si>
    <t>Source: Central Bank of Lebanon</t>
  </si>
  <si>
    <t>Billion LBP</t>
  </si>
  <si>
    <t>Indicators</t>
  </si>
  <si>
    <t>Table (Time Series &amp; Indicators) made by CAS</t>
  </si>
  <si>
    <t>Resident Customers Demand Deposits in LBP</t>
  </si>
  <si>
    <t>Resident Customers Demand Deposits in Foreign Currencies</t>
  </si>
  <si>
    <t>Non Resident Customers Demand Deposits</t>
  </si>
  <si>
    <t>Resident Customers Term Deposits in LBP</t>
  </si>
  <si>
    <t>Resident  Customers Term Deposits in Foreign Currencies</t>
  </si>
  <si>
    <t>Non Resident  Customers Term Deposits</t>
  </si>
  <si>
    <t>Resident  Financial Sector Demand Deposits in LBP</t>
  </si>
  <si>
    <t>Resident  Financial Sector Demand Deposits in Foreign Currencies</t>
  </si>
  <si>
    <t>Non Resident  Financial Sector Demand Deposits</t>
  </si>
  <si>
    <t>Resident  Financial Sector Term Deposits in LBP</t>
  </si>
  <si>
    <t>Resident  Financial Sector Term Deposits in Foreign Currencies</t>
  </si>
  <si>
    <t>Non Resident  Financial Sector Term Deposits</t>
  </si>
  <si>
    <t>Resident  Public Sector Demand Deposits in LBP</t>
  </si>
  <si>
    <t>Resident  Public Sector Demand Deposits in Foreign Currencies</t>
  </si>
  <si>
    <t>Resident  Public Sector Term Deposits in LBP</t>
  </si>
  <si>
    <t>Resident  Public Sector Term Deposits in Foreign Currencies</t>
  </si>
  <si>
    <t>Total Aggregates</t>
  </si>
  <si>
    <t>Total Demand Deposits (TDD) (Sum of All Demand Deposits)</t>
  </si>
  <si>
    <t>Total Term Deposits (TTD) (Sum of All Term Deposits)</t>
  </si>
  <si>
    <t>Currency Structure Indicators</t>
  </si>
  <si>
    <t>Foreign Currency Ratio (Dollarization Ratio) (Total Foreign Currency Deposits/TD)</t>
  </si>
  <si>
    <t>Total Foreign Currency Deposits (Sum of All Foreign Currency Deposits)</t>
  </si>
  <si>
    <t>Total Deposits (TD) (TDD+TTD)</t>
  </si>
  <si>
    <t>LBP Ratio (Total LBP Deposits/TD)</t>
  </si>
  <si>
    <t>Total LBP Deposit</t>
  </si>
  <si>
    <t>Customer Foreign Currency Ratio (Customer Foreign Currency Deposits/Total Customer Deposits)</t>
  </si>
  <si>
    <t>Residency Structure Indicators</t>
  </si>
  <si>
    <t>Residents Deposits Ratio (Total Resident Deposits/TD)</t>
  </si>
  <si>
    <t>Non-Residents Deposits Ratio (Total Non Residents Deposits/TD)</t>
  </si>
  <si>
    <t>Sectoral Concentration Indicators</t>
  </si>
  <si>
    <t>Customer Deposits Share (Total Customers Deposits/TD)</t>
  </si>
  <si>
    <t>Financial Sector Share Share (Financial Sector Deposits/TD)</t>
  </si>
  <si>
    <t>Public Sector Share (Public Sector Deposits/TD)</t>
  </si>
  <si>
    <t>Liquidity Structure Indicators</t>
  </si>
  <si>
    <t>Demand Deposit Ratio (Liquidity Indicator) (TDD/TD)</t>
  </si>
  <si>
    <t>Term Deposit Ratio (Stability Indicator) (TTD/TD)</t>
  </si>
  <si>
    <t>Stability &amp; Risk Indicators</t>
  </si>
  <si>
    <t>Core Deposit Ratio (Core Deposits/TD)</t>
  </si>
  <si>
    <t>Concentration Index (Sectoral Risk) or Herfindahl-Hirschman Index (HHI) (Customer Share Square+Financial Share Square+Public Share Square)</t>
  </si>
  <si>
    <t>Maturity-Currency Cross Indicators</t>
  </si>
  <si>
    <t>Foreign Currency Demand Ratio (Foreign Currency Demand Deposits/TDD)</t>
  </si>
  <si>
    <t>LBP Term Ratio (LBP Term Deposits/TTD)</t>
  </si>
  <si>
    <t>Sensitivity Indicators</t>
  </si>
  <si>
    <t>Dollarization od Demand Deposits (Demand Deposits in Foreign Currencies/TDD)</t>
  </si>
  <si>
    <t>Dollarization of Term Deposits (Term Deposits in Foreign Currencies/TTD)</t>
  </si>
  <si>
    <t>34. Total Deposits in Commercial Banks. End of Period (2017-2025)</t>
  </si>
  <si>
    <t>Change 2025/2017.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</si>
</sst>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.0"/>
    <numFmt numFmtId="168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7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7"/>
      <color rgb="FF00B050"/>
      <name val="Times New Roman"/>
      <family val="1"/>
    </font>
    <font>
      <b/>
      <sz val="7"/>
      <color rgb="FFFF0000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center" vertical="center" wrapText="1"/>
    </xf>
    <xf numFmtId="9" fontId="9" fillId="0" borderId="2" xfId="2" applyFont="1" applyBorder="1" applyAlignment="1">
      <alignment horizontal="right" vertical="center" wrapText="1"/>
    </xf>
    <xf numFmtId="9" fontId="9" fillId="0" borderId="4" xfId="2" applyFont="1" applyBorder="1" applyAlignment="1">
      <alignment horizontal="right" vertical="center" wrapText="1"/>
    </xf>
    <xf numFmtId="9" fontId="10" fillId="0" borderId="4" xfId="2" applyFont="1" applyBorder="1" applyAlignment="1">
      <alignment horizontal="right" vertical="center" wrapText="1"/>
    </xf>
    <xf numFmtId="165" fontId="8" fillId="0" borderId="5" xfId="1" applyNumberFormat="1" applyFont="1" applyBorder="1" applyAlignment="1">
      <alignment horizontal="left" vertical="center" wrapText="1"/>
    </xf>
    <xf numFmtId="9" fontId="9" fillId="0" borderId="5" xfId="2" applyFont="1" applyBorder="1" applyAlignment="1">
      <alignment horizontal="right" vertical="center" wrapText="1"/>
    </xf>
    <xf numFmtId="165" fontId="8" fillId="0" borderId="6" xfId="1" applyNumberFormat="1" applyFont="1" applyBorder="1" applyAlignment="1">
      <alignment horizontal="left" vertical="center" wrapText="1"/>
    </xf>
    <xf numFmtId="166" fontId="5" fillId="0" borderId="5" xfId="1" applyNumberFormat="1" applyFont="1" applyBorder="1" applyAlignment="1">
      <alignment horizontal="right" vertical="center" wrapText="1"/>
    </xf>
    <xf numFmtId="9" fontId="9" fillId="0" borderId="1" xfId="2" applyFont="1" applyBorder="1" applyAlignment="1">
      <alignment horizontal="right" vertical="center" wrapText="1"/>
    </xf>
    <xf numFmtId="165" fontId="7" fillId="0" borderId="1" xfId="1" applyNumberFormat="1" applyFont="1" applyBorder="1" applyAlignment="1">
      <alignment horizontal="left" vertical="center" wrapText="1"/>
    </xf>
    <xf numFmtId="166" fontId="4" fillId="0" borderId="1" xfId="1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9" fontId="10" fillId="0" borderId="2" xfId="2" applyFont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/>
    </xf>
    <xf numFmtId="9" fontId="10" fillId="0" borderId="3" xfId="2" applyFont="1" applyBorder="1" applyAlignment="1">
      <alignment horizontal="right" vertical="center" wrapText="1"/>
    </xf>
    <xf numFmtId="165" fontId="8" fillId="0" borderId="2" xfId="1" applyNumberFormat="1" applyFont="1" applyBorder="1" applyAlignment="1">
      <alignment horizontal="left" vertical="center" wrapText="1"/>
    </xf>
    <xf numFmtId="166" fontId="5" fillId="0" borderId="2" xfId="1" applyNumberFormat="1" applyFont="1" applyBorder="1" applyAlignment="1">
      <alignment horizontal="right" vertical="center" wrapText="1"/>
    </xf>
    <xf numFmtId="165" fontId="8" fillId="0" borderId="4" xfId="1" applyNumberFormat="1" applyFont="1" applyBorder="1" applyAlignment="1">
      <alignment horizontal="left" vertical="center" wrapText="1"/>
    </xf>
    <xf numFmtId="166" fontId="5" fillId="0" borderId="4" xfId="1" applyNumberFormat="1" applyFont="1" applyBorder="1" applyAlignment="1">
      <alignment horizontal="right" vertical="center" wrapText="1"/>
    </xf>
    <xf numFmtId="0" fontId="8" fillId="0" borderId="4" xfId="1" applyNumberFormat="1" applyFont="1" applyBorder="1" applyAlignment="1">
      <alignment horizontal="left" vertical="center" wrapText="1"/>
    </xf>
    <xf numFmtId="165" fontId="8" fillId="0" borderId="3" xfId="1" applyNumberFormat="1" applyFont="1" applyBorder="1" applyAlignment="1">
      <alignment horizontal="left" vertical="center" wrapText="1"/>
    </xf>
    <xf numFmtId="9" fontId="9" fillId="0" borderId="3" xfId="2" applyFont="1" applyBorder="1" applyAlignment="1">
      <alignment horizontal="right" vertical="center" wrapText="1"/>
    </xf>
    <xf numFmtId="165" fontId="8" fillId="0" borderId="2" xfId="1" applyNumberFormat="1" applyFont="1" applyFill="1" applyBorder="1" applyAlignment="1">
      <alignment horizontal="left" vertical="center" wrapText="1"/>
    </xf>
    <xf numFmtId="165" fontId="8" fillId="0" borderId="4" xfId="1" applyNumberFormat="1" applyFont="1" applyFill="1" applyBorder="1" applyAlignment="1">
      <alignment horizontal="left" vertical="center" wrapText="1"/>
    </xf>
    <xf numFmtId="0" fontId="8" fillId="0" borderId="4" xfId="1" applyNumberFormat="1" applyFont="1" applyFill="1" applyBorder="1" applyAlignment="1">
      <alignment horizontal="left"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3" fontId="5" fillId="0" borderId="2" xfId="1" applyNumberFormat="1" applyFont="1" applyBorder="1" applyAlignment="1">
      <alignment horizontal="right" vertical="center" wrapText="1"/>
    </xf>
    <xf numFmtId="166" fontId="8" fillId="0" borderId="3" xfId="1" applyNumberFormat="1" applyFont="1" applyBorder="1" applyAlignment="1">
      <alignment horizontal="left" vertical="center" wrapText="1"/>
    </xf>
    <xf numFmtId="165" fontId="5" fillId="0" borderId="3" xfId="1" applyNumberFormat="1" applyFont="1" applyBorder="1" applyAlignment="1">
      <alignment horizontal="right" vertical="center" wrapText="1"/>
    </xf>
    <xf numFmtId="0" fontId="8" fillId="0" borderId="2" xfId="1" applyNumberFormat="1" applyFont="1" applyBorder="1" applyAlignment="1">
      <alignment horizontal="left" vertical="center" wrapText="1"/>
    </xf>
    <xf numFmtId="167" fontId="5" fillId="0" borderId="2" xfId="1" applyNumberFormat="1" applyFont="1" applyBorder="1" applyAlignment="1">
      <alignment horizontal="right" vertical="center" wrapText="1"/>
    </xf>
    <xf numFmtId="0" fontId="8" fillId="0" borderId="3" xfId="1" applyNumberFormat="1" applyFont="1" applyBorder="1" applyAlignment="1">
      <alignment horizontal="left" vertical="center" wrapText="1"/>
    </xf>
    <xf numFmtId="164" fontId="5" fillId="0" borderId="4" xfId="1" applyFont="1" applyBorder="1" applyAlignment="1">
      <alignment horizontal="right" vertical="center" wrapText="1"/>
    </xf>
    <xf numFmtId="164" fontId="5" fillId="0" borderId="2" xfId="1" applyFont="1" applyBorder="1" applyAlignment="1">
      <alignment horizontal="right" vertical="center" wrapText="1"/>
    </xf>
    <xf numFmtId="164" fontId="5" fillId="0" borderId="3" xfId="1" applyFont="1" applyBorder="1" applyAlignment="1">
      <alignment horizontal="right" vertical="center" wrapText="1"/>
    </xf>
    <xf numFmtId="165" fontId="5" fillId="0" borderId="2" xfId="1" applyNumberFormat="1" applyFont="1" applyBorder="1" applyAlignment="1">
      <alignment horizontal="right" vertical="center" wrapText="1"/>
    </xf>
    <xf numFmtId="168" fontId="5" fillId="0" borderId="6" xfId="1" applyNumberFormat="1" applyFont="1" applyBorder="1" applyAlignment="1">
      <alignment horizontal="right" vertical="center" wrapText="1"/>
    </xf>
    <xf numFmtId="167" fontId="13" fillId="0" borderId="2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left" vertical="center" wrapText="1"/>
    </xf>
    <xf numFmtId="167" fontId="13" fillId="0" borderId="3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13B-5D39-49F0-B3E3-59F4C1DF7010}">
  <dimension ref="A1:K65"/>
  <sheetViews>
    <sheetView tabSelected="1" zoomScale="120" zoomScaleNormal="120" workbookViewId="0"/>
  </sheetViews>
  <sheetFormatPr defaultColWidth="9.14453125" defaultRowHeight="15" x14ac:dyDescent="0.2"/>
  <cols>
    <col min="1" max="1" width="85.15234375" style="23" bestFit="1" customWidth="1"/>
    <col min="2" max="11" width="12.64453125" style="24" customWidth="1"/>
    <col min="12" max="16384" width="9.14453125" style="25"/>
  </cols>
  <sheetData>
    <row r="1" spans="1:11" s="1" customFormat="1" ht="13.5" x14ac:dyDescent="0.2">
      <c r="A1" s="10" t="s">
        <v>50</v>
      </c>
      <c r="B1" s="6"/>
      <c r="C1" s="6"/>
      <c r="D1" s="6"/>
      <c r="E1" s="8"/>
      <c r="F1" s="6"/>
      <c r="G1" s="6"/>
      <c r="H1" s="6"/>
      <c r="I1" s="6"/>
      <c r="J1" s="6"/>
      <c r="K1" s="8"/>
    </row>
    <row r="2" spans="1:11" ht="9.9499999999999993" customHeight="1" thickBot="1" x14ac:dyDescent="0.25"/>
    <row r="3" spans="1:11" s="3" customFormat="1" ht="14.25" thickBot="1" x14ac:dyDescent="0.25">
      <c r="A3" s="9" t="s">
        <v>0</v>
      </c>
      <c r="B3" s="2">
        <v>2017</v>
      </c>
      <c r="C3" s="2">
        <v>2018</v>
      </c>
      <c r="D3" s="2">
        <v>2019</v>
      </c>
      <c r="E3" s="2">
        <v>2020</v>
      </c>
      <c r="F3" s="2">
        <v>2021</v>
      </c>
      <c r="G3" s="2">
        <v>2022</v>
      </c>
      <c r="H3" s="2">
        <v>2023</v>
      </c>
      <c r="I3" s="2">
        <v>2024</v>
      </c>
      <c r="J3" s="2">
        <v>2025</v>
      </c>
      <c r="K3" s="2" t="s">
        <v>51</v>
      </c>
    </row>
    <row r="4" spans="1:11" ht="15.75" thickBot="1" x14ac:dyDescent="0.25">
      <c r="A4" s="58" t="s">
        <v>2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s="4" customFormat="1" ht="14.1" customHeight="1" x14ac:dyDescent="0.2">
      <c r="A5" s="38" t="s">
        <v>5</v>
      </c>
      <c r="B5" s="32">
        <v>5614.8</v>
      </c>
      <c r="C5" s="32">
        <v>6547</v>
      </c>
      <c r="D5" s="32">
        <v>6689</v>
      </c>
      <c r="E5" s="32">
        <v>10496.4</v>
      </c>
      <c r="F5" s="32">
        <v>15887</v>
      </c>
      <c r="G5" s="32">
        <v>23846.3</v>
      </c>
      <c r="H5" s="32">
        <v>32136.7</v>
      </c>
      <c r="I5" s="32">
        <v>37188.1</v>
      </c>
      <c r="J5" s="32">
        <v>43732.7</v>
      </c>
      <c r="K5" s="13">
        <f>(J5-B5)/B5</f>
        <v>6.7888259599629537</v>
      </c>
    </row>
    <row r="6" spans="1:11" s="4" customFormat="1" ht="14.1" customHeight="1" x14ac:dyDescent="0.2">
      <c r="A6" s="39" t="s">
        <v>6</v>
      </c>
      <c r="B6" s="34">
        <v>14741.3</v>
      </c>
      <c r="C6" s="34">
        <v>14901.6</v>
      </c>
      <c r="D6" s="34">
        <v>18513.7</v>
      </c>
      <c r="E6" s="34">
        <v>37952.800000000003</v>
      </c>
      <c r="F6" s="34">
        <v>46219.3</v>
      </c>
      <c r="G6" s="34">
        <v>49025.3</v>
      </c>
      <c r="H6" s="34">
        <v>493146.4</v>
      </c>
      <c r="I6" s="34">
        <v>2804657.3</v>
      </c>
      <c r="J6" s="34">
        <v>2855097</v>
      </c>
      <c r="K6" s="14">
        <f t="shared" ref="K6:K20" si="0">(J6-B6)/B6</f>
        <v>192.68013675863054</v>
      </c>
    </row>
    <row r="7" spans="1:11" s="4" customFormat="1" ht="14.1" customHeight="1" x14ac:dyDescent="0.2">
      <c r="A7" s="39" t="s">
        <v>7</v>
      </c>
      <c r="B7" s="34">
        <v>5021.2</v>
      </c>
      <c r="C7" s="34">
        <v>4955.8</v>
      </c>
      <c r="D7" s="34">
        <v>4779.1000000000004</v>
      </c>
      <c r="E7" s="34">
        <v>10152</v>
      </c>
      <c r="F7" s="34">
        <v>11832.5</v>
      </c>
      <c r="G7" s="34">
        <v>12973.3</v>
      </c>
      <c r="H7" s="34">
        <v>123186</v>
      </c>
      <c r="I7" s="34">
        <v>772512.1</v>
      </c>
      <c r="J7" s="34">
        <v>832141</v>
      </c>
      <c r="K7" s="14">
        <f t="shared" si="0"/>
        <v>164.72552377917631</v>
      </c>
    </row>
    <row r="8" spans="1:11" s="4" customFormat="1" ht="16.5" customHeight="1" x14ac:dyDescent="0.2">
      <c r="A8" s="39" t="s">
        <v>8</v>
      </c>
      <c r="B8" s="34">
        <v>67392.399999999994</v>
      </c>
      <c r="C8" s="34">
        <v>63515</v>
      </c>
      <c r="D8" s="34">
        <v>45283.8</v>
      </c>
      <c r="E8" s="34">
        <v>26335.3</v>
      </c>
      <c r="F8" s="34">
        <v>20196.3</v>
      </c>
      <c r="G8" s="34">
        <v>16857.7</v>
      </c>
      <c r="H8" s="34">
        <v>14379.9</v>
      </c>
      <c r="I8" s="34">
        <v>24952.1</v>
      </c>
      <c r="J8" s="34">
        <v>31893.5</v>
      </c>
      <c r="K8" s="15">
        <f t="shared" si="0"/>
        <v>-0.52674930704352418</v>
      </c>
    </row>
    <row r="9" spans="1:11" s="4" customFormat="1" ht="14.1" customHeight="1" x14ac:dyDescent="0.2">
      <c r="A9" s="40" t="s">
        <v>9</v>
      </c>
      <c r="B9" s="34">
        <v>113107.8</v>
      </c>
      <c r="C9" s="34">
        <v>119232.9</v>
      </c>
      <c r="D9" s="34">
        <v>117993.1</v>
      </c>
      <c r="E9" s="34">
        <v>91398</v>
      </c>
      <c r="F9" s="34">
        <v>73593.5</v>
      </c>
      <c r="G9" s="34">
        <v>61260.9</v>
      </c>
      <c r="H9" s="34">
        <v>549465.4</v>
      </c>
      <c r="I9" s="34">
        <v>3132071.5</v>
      </c>
      <c r="J9" s="34">
        <v>2891403.5</v>
      </c>
      <c r="K9" s="14">
        <f t="shared" si="0"/>
        <v>24.563254700383176</v>
      </c>
    </row>
    <row r="10" spans="1:11" s="4" customFormat="1" ht="14.1" customHeight="1" x14ac:dyDescent="0.2">
      <c r="A10" s="40" t="s">
        <v>10</v>
      </c>
      <c r="B10" s="34">
        <v>47976.5</v>
      </c>
      <c r="C10" s="34">
        <v>51914.2</v>
      </c>
      <c r="D10" s="34">
        <v>44140.9</v>
      </c>
      <c r="E10" s="34">
        <v>31081.200000000001</v>
      </c>
      <c r="F10" s="34">
        <v>25163.3</v>
      </c>
      <c r="G10" s="34">
        <v>22297.1</v>
      </c>
      <c r="H10" s="34">
        <v>193862.2</v>
      </c>
      <c r="I10" s="34">
        <v>1099164.2</v>
      </c>
      <c r="J10" s="34">
        <v>1084093.7</v>
      </c>
      <c r="K10" s="14">
        <f t="shared" si="0"/>
        <v>21.596348212145529</v>
      </c>
    </row>
    <row r="11" spans="1:11" s="4" customFormat="1" ht="14.1" customHeight="1" x14ac:dyDescent="0.2">
      <c r="A11" s="39" t="s">
        <v>11</v>
      </c>
      <c r="B11" s="34">
        <v>14</v>
      </c>
      <c r="C11" s="34">
        <v>323.10000000000002</v>
      </c>
      <c r="D11" s="34">
        <v>400</v>
      </c>
      <c r="E11" s="34">
        <v>482.8</v>
      </c>
      <c r="F11" s="34">
        <v>611</v>
      </c>
      <c r="G11" s="34">
        <v>1158.5</v>
      </c>
      <c r="H11" s="34">
        <v>2061.5</v>
      </c>
      <c r="I11" s="34">
        <v>1924.8</v>
      </c>
      <c r="J11" s="34">
        <v>1801.6</v>
      </c>
      <c r="K11" s="14">
        <f t="shared" si="0"/>
        <v>127.68571428571428</v>
      </c>
    </row>
    <row r="12" spans="1:11" s="4" customFormat="1" ht="14.1" customHeight="1" x14ac:dyDescent="0.2">
      <c r="A12" s="39" t="s">
        <v>12</v>
      </c>
      <c r="B12" s="34">
        <v>74.099999999999994</v>
      </c>
      <c r="C12" s="34">
        <v>341.3</v>
      </c>
      <c r="D12" s="34">
        <v>399.5</v>
      </c>
      <c r="E12" s="34">
        <v>520.5</v>
      </c>
      <c r="F12" s="34">
        <v>545.5</v>
      </c>
      <c r="G12" s="34">
        <v>877</v>
      </c>
      <c r="H12" s="34">
        <v>6595.4</v>
      </c>
      <c r="I12" s="34">
        <v>34963.5</v>
      </c>
      <c r="J12" s="34">
        <v>35855.4</v>
      </c>
      <c r="K12" s="14">
        <f t="shared" si="0"/>
        <v>482.87854251012152</v>
      </c>
    </row>
    <row r="13" spans="1:11" s="4" customFormat="1" ht="14.1" customHeight="1" x14ac:dyDescent="0.2">
      <c r="A13" s="39" t="s">
        <v>13</v>
      </c>
      <c r="B13" s="34">
        <v>651.79999999999995</v>
      </c>
      <c r="C13" s="34">
        <v>3216.4</v>
      </c>
      <c r="D13" s="34">
        <v>3020</v>
      </c>
      <c r="E13" s="34">
        <v>2736.9</v>
      </c>
      <c r="F13" s="34">
        <v>2204.6</v>
      </c>
      <c r="G13" s="34">
        <v>2243.9</v>
      </c>
      <c r="H13" s="34">
        <v>16298.1</v>
      </c>
      <c r="I13" s="34">
        <v>99966.8</v>
      </c>
      <c r="J13" s="34">
        <v>93916.4</v>
      </c>
      <c r="K13" s="14">
        <f t="shared" si="0"/>
        <v>143.0877569806689</v>
      </c>
    </row>
    <row r="14" spans="1:11" s="4" customFormat="1" ht="14.1" customHeight="1" x14ac:dyDescent="0.2">
      <c r="A14" s="39" t="s">
        <v>14</v>
      </c>
      <c r="B14" s="34">
        <v>78.599999999999994</v>
      </c>
      <c r="C14" s="34">
        <v>310.8</v>
      </c>
      <c r="D14" s="34">
        <v>314</v>
      </c>
      <c r="E14" s="34">
        <v>464.5</v>
      </c>
      <c r="F14" s="34">
        <v>404.9</v>
      </c>
      <c r="G14" s="34">
        <v>473.6</v>
      </c>
      <c r="H14" s="34">
        <v>619.4</v>
      </c>
      <c r="I14" s="34">
        <v>1111.8</v>
      </c>
      <c r="J14" s="34">
        <v>4296.5</v>
      </c>
      <c r="K14" s="14">
        <f t="shared" si="0"/>
        <v>53.662849872773535</v>
      </c>
    </row>
    <row r="15" spans="1:11" s="4" customFormat="1" ht="14.1" customHeight="1" x14ac:dyDescent="0.2">
      <c r="A15" s="39" t="s">
        <v>15</v>
      </c>
      <c r="B15" s="34">
        <v>240.5</v>
      </c>
      <c r="C15" s="34">
        <v>687</v>
      </c>
      <c r="D15" s="34">
        <v>972.5</v>
      </c>
      <c r="E15" s="34">
        <v>869.1</v>
      </c>
      <c r="F15" s="34">
        <v>720.9</v>
      </c>
      <c r="G15" s="34">
        <v>749.1</v>
      </c>
      <c r="H15" s="34">
        <v>5802.2</v>
      </c>
      <c r="I15" s="34">
        <v>25290.6</v>
      </c>
      <c r="J15" s="34">
        <v>23180.799999999999</v>
      </c>
      <c r="K15" s="14">
        <f t="shared" si="0"/>
        <v>95.385862785862784</v>
      </c>
    </row>
    <row r="16" spans="1:11" s="4" customFormat="1" ht="14.1" customHeight="1" x14ac:dyDescent="0.2">
      <c r="A16" s="40" t="s">
        <v>16</v>
      </c>
      <c r="B16" s="34">
        <v>10626.3</v>
      </c>
      <c r="C16" s="34">
        <v>10745.1</v>
      </c>
      <c r="D16" s="34">
        <v>10289.9</v>
      </c>
      <c r="E16" s="34">
        <v>7187.2</v>
      </c>
      <c r="F16" s="34">
        <v>5138.8999999999996</v>
      </c>
      <c r="G16" s="34">
        <v>4257.1000000000004</v>
      </c>
      <c r="H16" s="34">
        <v>26971.599999999999</v>
      </c>
      <c r="I16" s="34">
        <v>124327.8</v>
      </c>
      <c r="J16" s="34">
        <v>105533.3</v>
      </c>
      <c r="K16" s="14">
        <f t="shared" si="0"/>
        <v>8.9313307548252929</v>
      </c>
    </row>
    <row r="17" spans="1:11" s="4" customFormat="1" ht="14.1" customHeight="1" x14ac:dyDescent="0.2">
      <c r="A17" s="39" t="s">
        <v>17</v>
      </c>
      <c r="B17" s="34">
        <v>808.7</v>
      </c>
      <c r="C17" s="34">
        <v>454.4</v>
      </c>
      <c r="D17" s="34">
        <v>455.3</v>
      </c>
      <c r="E17" s="34">
        <v>647.79999999999995</v>
      </c>
      <c r="F17" s="34">
        <v>1119.5999999999999</v>
      </c>
      <c r="G17" s="34">
        <v>1353.5</v>
      </c>
      <c r="H17" s="34">
        <v>3364.4</v>
      </c>
      <c r="I17" s="34">
        <v>7223.9</v>
      </c>
      <c r="J17" s="34">
        <v>14044.2</v>
      </c>
      <c r="K17" s="14">
        <f t="shared" si="0"/>
        <v>16.366390503276865</v>
      </c>
    </row>
    <row r="18" spans="1:11" s="4" customFormat="1" ht="14.1" customHeight="1" x14ac:dyDescent="0.2">
      <c r="A18" s="39" t="s">
        <v>18</v>
      </c>
      <c r="B18" s="34">
        <v>158.4</v>
      </c>
      <c r="C18" s="34">
        <v>190.1</v>
      </c>
      <c r="D18" s="34">
        <v>242.2</v>
      </c>
      <c r="E18" s="34">
        <v>335</v>
      </c>
      <c r="F18" s="34">
        <v>375.5</v>
      </c>
      <c r="G18" s="34">
        <v>511</v>
      </c>
      <c r="H18" s="34">
        <v>4986.5</v>
      </c>
      <c r="I18" s="34">
        <v>29526.1</v>
      </c>
      <c r="J18" s="34">
        <v>28438.3</v>
      </c>
      <c r="K18" s="14">
        <f t="shared" si="0"/>
        <v>178.5347222222222</v>
      </c>
    </row>
    <row r="19" spans="1:11" s="4" customFormat="1" ht="14.1" customHeight="1" x14ac:dyDescent="0.2">
      <c r="A19" s="39" t="s">
        <v>19</v>
      </c>
      <c r="B19" s="34">
        <v>5317.4</v>
      </c>
      <c r="C19" s="34">
        <v>5561.1</v>
      </c>
      <c r="D19" s="34">
        <v>6197.7</v>
      </c>
      <c r="E19" s="34">
        <v>6277.7</v>
      </c>
      <c r="F19" s="34">
        <v>4981.8999999999996</v>
      </c>
      <c r="G19" s="34">
        <v>4323.8</v>
      </c>
      <c r="H19" s="34">
        <v>5283.7</v>
      </c>
      <c r="I19" s="34">
        <v>1420.1</v>
      </c>
      <c r="J19" s="34">
        <v>12290.6</v>
      </c>
      <c r="K19" s="14">
        <f t="shared" si="0"/>
        <v>1.3113927859480199</v>
      </c>
    </row>
    <row r="20" spans="1:11" s="4" customFormat="1" ht="14.1" customHeight="1" thickBot="1" x14ac:dyDescent="0.25">
      <c r="A20" s="39" t="s">
        <v>20</v>
      </c>
      <c r="B20" s="34">
        <v>199.5</v>
      </c>
      <c r="C20" s="34">
        <v>239.1</v>
      </c>
      <c r="D20" s="34">
        <v>483.8</v>
      </c>
      <c r="E20" s="34">
        <v>1003.4</v>
      </c>
      <c r="F20" s="34">
        <v>1061.4000000000001</v>
      </c>
      <c r="G20" s="34">
        <v>866.3</v>
      </c>
      <c r="H20" s="34">
        <v>4637.8</v>
      </c>
      <c r="I20" s="34">
        <v>13405.9</v>
      </c>
      <c r="J20" s="34">
        <v>13415.1</v>
      </c>
      <c r="K20" s="37">
        <f t="shared" si="0"/>
        <v>66.243609022556399</v>
      </c>
    </row>
    <row r="21" spans="1:11" ht="15.75" thickBot="1" x14ac:dyDescent="0.25">
      <c r="A21" s="58" t="s">
        <v>3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</row>
    <row r="22" spans="1:11" s="4" customFormat="1" ht="14.1" customHeight="1" thickBot="1" x14ac:dyDescent="0.25">
      <c r="A22" s="56" t="s">
        <v>21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</row>
    <row r="23" spans="1:11" s="4" customFormat="1" ht="14.1" customHeight="1" x14ac:dyDescent="0.2">
      <c r="A23" s="33" t="s">
        <v>22</v>
      </c>
      <c r="B23" s="34">
        <f>B5+B6+B7+B11+B12+B13+B17+B18</f>
        <v>27084.3</v>
      </c>
      <c r="C23" s="34">
        <f t="shared" ref="C23:I23" si="1">C5+C6+C7+C11+C12+C13+C17+C18</f>
        <v>30929.699999999997</v>
      </c>
      <c r="D23" s="34">
        <f t="shared" si="1"/>
        <v>34498.800000000003</v>
      </c>
      <c r="E23" s="34">
        <f t="shared" si="1"/>
        <v>63324.200000000012</v>
      </c>
      <c r="F23" s="34">
        <f t="shared" si="1"/>
        <v>78795.000000000015</v>
      </c>
      <c r="G23" s="34">
        <f t="shared" si="1"/>
        <v>91988.800000000003</v>
      </c>
      <c r="H23" s="34">
        <f t="shared" si="1"/>
        <v>681775</v>
      </c>
      <c r="I23" s="34">
        <f t="shared" si="1"/>
        <v>3787962.5999999996</v>
      </c>
      <c r="J23" s="34">
        <f t="shared" ref="J23" si="2">J5+J6+J7+J11+J12+J13+J17+J18</f>
        <v>3905026.6</v>
      </c>
      <c r="K23" s="14">
        <f>(J23-B23)/B23</f>
        <v>143.18045140542677</v>
      </c>
    </row>
    <row r="24" spans="1:11" s="4" customFormat="1" ht="14.1" customHeight="1" thickBot="1" x14ac:dyDescent="0.25">
      <c r="A24" s="16" t="s">
        <v>23</v>
      </c>
      <c r="B24" s="19">
        <f>B8+B9+B10+B14+B15+B16+B19+B20</f>
        <v>244939</v>
      </c>
      <c r="C24" s="19">
        <f t="shared" ref="C24:I24" si="3">C8+C9+C10+C14+C15+C16+C19+C20</f>
        <v>252205.19999999998</v>
      </c>
      <c r="D24" s="19">
        <f t="shared" si="3"/>
        <v>225675.7</v>
      </c>
      <c r="E24" s="19">
        <f t="shared" si="3"/>
        <v>164616.40000000002</v>
      </c>
      <c r="F24" s="19">
        <f t="shared" si="3"/>
        <v>131261.09999999998</v>
      </c>
      <c r="G24" s="19">
        <f t="shared" si="3"/>
        <v>111085.60000000003</v>
      </c>
      <c r="H24" s="19">
        <f t="shared" si="3"/>
        <v>801022.2</v>
      </c>
      <c r="I24" s="19">
        <f t="shared" si="3"/>
        <v>4421743.9999999991</v>
      </c>
      <c r="J24" s="19">
        <f t="shared" ref="J24" si="4">J8+J9+J10+J14+J15+J16+J19+J20</f>
        <v>4166107</v>
      </c>
      <c r="K24" s="17">
        <f>(J24-B24)/B24</f>
        <v>16.008753199776272</v>
      </c>
    </row>
    <row r="25" spans="1:11" s="4" customFormat="1" ht="14.1" customHeight="1" thickBot="1" x14ac:dyDescent="0.25">
      <c r="A25" s="21" t="s">
        <v>27</v>
      </c>
      <c r="B25" s="22">
        <f>SUM(B23:B24)</f>
        <v>272023.3</v>
      </c>
      <c r="C25" s="22">
        <f t="shared" ref="C25:I25" si="5">SUM(C23:C24)</f>
        <v>283134.89999999997</v>
      </c>
      <c r="D25" s="22">
        <f t="shared" si="5"/>
        <v>260174.5</v>
      </c>
      <c r="E25" s="22">
        <f t="shared" si="5"/>
        <v>227940.60000000003</v>
      </c>
      <c r="F25" s="22">
        <f t="shared" si="5"/>
        <v>210056.09999999998</v>
      </c>
      <c r="G25" s="22">
        <f t="shared" si="5"/>
        <v>203074.40000000002</v>
      </c>
      <c r="H25" s="22">
        <f t="shared" si="5"/>
        <v>1482797.2</v>
      </c>
      <c r="I25" s="22">
        <f t="shared" si="5"/>
        <v>8209706.5999999987</v>
      </c>
      <c r="J25" s="22">
        <f t="shared" ref="J25" si="6">SUM(J23:J24)</f>
        <v>8071133.5999999996</v>
      </c>
      <c r="K25" s="20">
        <f>(J25-B25)/B25</f>
        <v>28.670743645856806</v>
      </c>
    </row>
    <row r="26" spans="1:11" s="4" customFormat="1" ht="14.1" customHeight="1" thickBot="1" x14ac:dyDescent="0.25">
      <c r="A26" s="56" t="s">
        <v>24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</row>
    <row r="27" spans="1:11" s="4" customFormat="1" ht="14.1" customHeight="1" x14ac:dyDescent="0.2">
      <c r="A27" s="31" t="s">
        <v>26</v>
      </c>
      <c r="B27" s="42">
        <f>B6+B9+B12+B15+B18+B20</f>
        <v>128521.60000000001</v>
      </c>
      <c r="C27" s="42">
        <f t="shared" ref="C27:I27" si="7">C6+C9+C12+C15+C18+C20</f>
        <v>135592</v>
      </c>
      <c r="D27" s="42">
        <f t="shared" si="7"/>
        <v>138604.80000000002</v>
      </c>
      <c r="E27" s="42">
        <f t="shared" si="7"/>
        <v>132078.80000000002</v>
      </c>
      <c r="F27" s="42">
        <f t="shared" si="7"/>
        <v>122516.09999999999</v>
      </c>
      <c r="G27" s="42">
        <f t="shared" si="7"/>
        <v>113289.60000000002</v>
      </c>
      <c r="H27" s="42">
        <f t="shared" si="7"/>
        <v>1064633.7</v>
      </c>
      <c r="I27" s="42">
        <f t="shared" si="7"/>
        <v>6039914.8999999994</v>
      </c>
      <c r="J27" s="42">
        <f t="shared" ref="J27" si="8">J6+J9+J12+J15+J18+J20</f>
        <v>5847390.0999999996</v>
      </c>
      <c r="K27" s="13">
        <f>(J27-B27)/B27</f>
        <v>44.497333522147251</v>
      </c>
    </row>
    <row r="28" spans="1:11" s="4" customFormat="1" ht="14.1" customHeight="1" x14ac:dyDescent="0.2">
      <c r="A28" s="33" t="s">
        <v>25</v>
      </c>
      <c r="B28" s="41">
        <f>B27/B25</f>
        <v>0.47246541013214682</v>
      </c>
      <c r="C28" s="41">
        <f t="shared" ref="C28:I28" si="9">C27/C25</f>
        <v>0.47889539579896373</v>
      </c>
      <c r="D28" s="41">
        <f t="shared" si="9"/>
        <v>0.53273783556805154</v>
      </c>
      <c r="E28" s="41">
        <f t="shared" si="9"/>
        <v>0.57944394285177803</v>
      </c>
      <c r="F28" s="41">
        <f t="shared" si="9"/>
        <v>0.58325418780982796</v>
      </c>
      <c r="G28" s="41">
        <f t="shared" si="9"/>
        <v>0.5578723856872162</v>
      </c>
      <c r="H28" s="41">
        <f t="shared" si="9"/>
        <v>0.71799009331822317</v>
      </c>
      <c r="I28" s="41">
        <f t="shared" si="9"/>
        <v>0.73570411152086734</v>
      </c>
      <c r="J28" s="41">
        <f t="shared" ref="J28" si="10">J27/J25</f>
        <v>0.72448188690619619</v>
      </c>
      <c r="K28" s="14">
        <f t="shared" ref="K28:K31" si="11">(J28-B28)/B28</f>
        <v>0.53340725346128792</v>
      </c>
    </row>
    <row r="29" spans="1:11" s="4" customFormat="1" ht="14.1" customHeight="1" x14ac:dyDescent="0.2">
      <c r="A29" s="33" t="s">
        <v>29</v>
      </c>
      <c r="B29" s="34">
        <f>B5+B8+B10+B14+B17+B19</f>
        <v>127188.4</v>
      </c>
      <c r="C29" s="34">
        <f t="shared" ref="C29:I29" si="12">C5+C8+C10+C14+C17+C19</f>
        <v>128302.5</v>
      </c>
      <c r="D29" s="34">
        <f t="shared" si="12"/>
        <v>103080.70000000001</v>
      </c>
      <c r="E29" s="34">
        <f t="shared" si="12"/>
        <v>75302.899999999994</v>
      </c>
      <c r="F29" s="34">
        <f t="shared" si="12"/>
        <v>67753</v>
      </c>
      <c r="G29" s="34">
        <f t="shared" si="12"/>
        <v>69152</v>
      </c>
      <c r="H29" s="34">
        <f t="shared" si="12"/>
        <v>249646.30000000002</v>
      </c>
      <c r="I29" s="34">
        <f t="shared" si="12"/>
        <v>1171060.2</v>
      </c>
      <c r="J29" s="34">
        <f t="shared" ref="J29" si="13">J5+J8+J10+J14+J17+J19</f>
        <v>1190351.2</v>
      </c>
      <c r="K29" s="14">
        <f t="shared" si="11"/>
        <v>8.3589604083391258</v>
      </c>
    </row>
    <row r="30" spans="1:11" s="4" customFormat="1" ht="12.75" customHeight="1" x14ac:dyDescent="0.2">
      <c r="A30" s="35" t="s">
        <v>28</v>
      </c>
      <c r="B30" s="41">
        <f>B29/B25</f>
        <v>0.46756435937656809</v>
      </c>
      <c r="C30" s="41">
        <f t="shared" ref="C30:I30" si="14">C29/C25</f>
        <v>0.45314971767874612</v>
      </c>
      <c r="D30" s="41">
        <f t="shared" si="14"/>
        <v>0.39619832074242484</v>
      </c>
      <c r="E30" s="41">
        <f t="shared" si="14"/>
        <v>0.33036194517343548</v>
      </c>
      <c r="F30" s="41">
        <f t="shared" si="14"/>
        <v>0.32254716716153448</v>
      </c>
      <c r="G30" s="41">
        <f t="shared" si="14"/>
        <v>0.3405254428918662</v>
      </c>
      <c r="H30" s="41">
        <f t="shared" si="14"/>
        <v>0.16836172876506647</v>
      </c>
      <c r="I30" s="41">
        <f t="shared" si="14"/>
        <v>0.14264336803461405</v>
      </c>
      <c r="J30" s="41">
        <f t="shared" ref="J30" si="15">J29/J25</f>
        <v>0.14748252959163011</v>
      </c>
      <c r="K30" s="15">
        <f t="shared" si="11"/>
        <v>-0.68457277242372039</v>
      </c>
    </row>
    <row r="31" spans="1:11" s="4" customFormat="1" ht="14.1" customHeight="1" thickBot="1" x14ac:dyDescent="0.25">
      <c r="A31" s="43" t="s">
        <v>30</v>
      </c>
      <c r="B31" s="44">
        <f t="shared" ref="B31:I31" si="16">(B6+B9)/(B5++B7+B8+B9+B10)</f>
        <v>0.53468134482191865</v>
      </c>
      <c r="C31" s="44">
        <f t="shared" si="16"/>
        <v>0.5448969369719241</v>
      </c>
      <c r="D31" s="44">
        <f t="shared" si="16"/>
        <v>0.62364364264669414</v>
      </c>
      <c r="E31" s="44">
        <f t="shared" si="16"/>
        <v>0.76329863350621274</v>
      </c>
      <c r="F31" s="44">
        <f t="shared" si="16"/>
        <v>0.81687240834348063</v>
      </c>
      <c r="G31" s="44">
        <f t="shared" si="16"/>
        <v>0.80362851248913358</v>
      </c>
      <c r="H31" s="44">
        <f t="shared" si="16"/>
        <v>1.1419247687535419</v>
      </c>
      <c r="I31" s="44">
        <f t="shared" si="16"/>
        <v>1.1719028924445229</v>
      </c>
      <c r="J31" s="44">
        <f t="shared" ref="J31" si="17">(J6+J9)/(J5++J7+J8+J9+J10)</f>
        <v>1.1767743929654924</v>
      </c>
      <c r="K31" s="37">
        <f t="shared" si="11"/>
        <v>1.2008891919680305</v>
      </c>
    </row>
    <row r="32" spans="1:11" s="4" customFormat="1" ht="14.1" customHeight="1" thickBot="1" x14ac:dyDescent="0.25">
      <c r="A32" s="56" t="s">
        <v>31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</row>
    <row r="33" spans="1:11" s="4" customFormat="1" ht="14.1" customHeight="1" x14ac:dyDescent="0.2">
      <c r="A33" s="45" t="s">
        <v>32</v>
      </c>
      <c r="B33" s="46">
        <f>(B5+B6+B8+B9+B11+B12+B14+B15+B17+B18+B19+B20)/B25</f>
        <v>0.76371215259869285</v>
      </c>
      <c r="C33" s="46">
        <f t="shared" ref="C33:I33" si="18">(C5+C6+C8+C9+C11+C12+C14+C15+C17+C18+C19+C20)/C25</f>
        <v>0.74983126417831225</v>
      </c>
      <c r="D33" s="46">
        <f t="shared" si="18"/>
        <v>0.76081476086242117</v>
      </c>
      <c r="E33" s="46">
        <f t="shared" si="18"/>
        <v>0.77556740659627976</v>
      </c>
      <c r="F33" s="46">
        <f t="shared" si="18"/>
        <v>0.78891686554210994</v>
      </c>
      <c r="G33" s="46">
        <f t="shared" si="18"/>
        <v>0.79430494439476362</v>
      </c>
      <c r="H33" s="46">
        <f t="shared" si="18"/>
        <v>0.75700122714016427</v>
      </c>
      <c r="I33" s="46">
        <f t="shared" si="18"/>
        <v>0.7446960041178573</v>
      </c>
      <c r="J33" s="46">
        <f t="shared" ref="J33" si="19">(J5+J6+J8+J9+J11+J12+J14+J15+J17+J18+J19+J20)/J25</f>
        <v>0.73787022928229062</v>
      </c>
      <c r="K33" s="28">
        <f>(J33-B33)/B33</f>
        <v>-3.383725560536073E-2</v>
      </c>
    </row>
    <row r="34" spans="1:11" s="4" customFormat="1" ht="14.1" customHeight="1" thickBot="1" x14ac:dyDescent="0.25">
      <c r="A34" s="47" t="s">
        <v>33</v>
      </c>
      <c r="B34" s="44">
        <f>(B7+B10+B13+B16)/B25</f>
        <v>0.23628784740130718</v>
      </c>
      <c r="C34" s="44">
        <f t="shared" ref="C34:I34" si="20">(C7+C10+C13+C16)/C25</f>
        <v>0.25016873582168786</v>
      </c>
      <c r="D34" s="44">
        <f t="shared" si="20"/>
        <v>0.23918523913757883</v>
      </c>
      <c r="E34" s="44">
        <f t="shared" si="20"/>
        <v>0.22443259340372004</v>
      </c>
      <c r="F34" s="44">
        <f t="shared" si="20"/>
        <v>0.21108313445789009</v>
      </c>
      <c r="G34" s="44">
        <f t="shared" si="20"/>
        <v>0.20569505560523627</v>
      </c>
      <c r="H34" s="44">
        <f t="shared" si="20"/>
        <v>0.24299877285983543</v>
      </c>
      <c r="I34" s="44">
        <f t="shared" si="20"/>
        <v>0.25530399588214275</v>
      </c>
      <c r="J34" s="44">
        <f t="shared" ref="J34" si="21">(J7+J10+J13+J16)/J25</f>
        <v>0.26212977071770932</v>
      </c>
      <c r="K34" s="37">
        <f>(J34-B34)/B34</f>
        <v>0.10936628184907313</v>
      </c>
    </row>
    <row r="35" spans="1:11" s="4" customFormat="1" ht="14.1" customHeight="1" thickBot="1" x14ac:dyDescent="0.25">
      <c r="A35" s="56" t="s">
        <v>34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</row>
    <row r="36" spans="1:11" s="4" customFormat="1" ht="14.1" customHeight="1" x14ac:dyDescent="0.2">
      <c r="A36" s="31" t="s">
        <v>35</v>
      </c>
      <c r="B36" s="49">
        <f>(B5+B6+B7+B8+B9+B10)/B25</f>
        <v>0.93320682456245485</v>
      </c>
      <c r="C36" s="49">
        <f t="shared" ref="C36:I36" si="22">(C5+C6+C7+C8+C9+C10)/C25</f>
        <v>0.92205694176168329</v>
      </c>
      <c r="D36" s="49">
        <f t="shared" si="22"/>
        <v>0.91246298157582706</v>
      </c>
      <c r="E36" s="49">
        <f t="shared" si="22"/>
        <v>0.90995504969277075</v>
      </c>
      <c r="F36" s="49">
        <f t="shared" si="22"/>
        <v>0.91828754318489214</v>
      </c>
      <c r="G36" s="49">
        <f t="shared" si="22"/>
        <v>0.91720374404651683</v>
      </c>
      <c r="H36" s="49">
        <f t="shared" si="22"/>
        <v>0.94832698632017909</v>
      </c>
      <c r="I36" s="49">
        <f t="shared" si="22"/>
        <v>0.95868776845204196</v>
      </c>
      <c r="J36" s="49">
        <f t="shared" ref="J36" si="23">(J5+J6+J7+J8+J9+J10)/J25</f>
        <v>0.95877007908777534</v>
      </c>
      <c r="K36" s="13">
        <f>(J36-B36)/B36</f>
        <v>2.7392914252750054E-2</v>
      </c>
    </row>
    <row r="37" spans="1:11" s="4" customFormat="1" ht="14.1" customHeight="1" x14ac:dyDescent="0.2">
      <c r="A37" s="33" t="s">
        <v>36</v>
      </c>
      <c r="B37" s="48">
        <f>(B11+B12+B13+B14+B15+B16)/B25</f>
        <v>4.2956981993821849E-2</v>
      </c>
      <c r="C37" s="48">
        <f t="shared" ref="C37:I37" si="24">(C11+C12+C13+C14+C15+C16)/C25</f>
        <v>5.5181116845715604E-2</v>
      </c>
      <c r="D37" s="48">
        <f t="shared" si="24"/>
        <v>5.9175284280357988E-2</v>
      </c>
      <c r="E37" s="48">
        <f t="shared" si="24"/>
        <v>5.3790329585865784E-2</v>
      </c>
      <c r="F37" s="48">
        <f t="shared" si="24"/>
        <v>4.5824901062144825E-2</v>
      </c>
      <c r="G37" s="48">
        <f t="shared" si="24"/>
        <v>4.8057263741761641E-2</v>
      </c>
      <c r="H37" s="48">
        <f t="shared" si="24"/>
        <v>3.9350087793529685E-2</v>
      </c>
      <c r="I37" s="48">
        <f t="shared" si="24"/>
        <v>3.5029912031204626E-2</v>
      </c>
      <c r="J37" s="48">
        <f t="shared" ref="J37" si="25">(J11+J12+J13+J14+J15+J16)/J25</f>
        <v>3.2781516588946069E-2</v>
      </c>
      <c r="K37" s="15">
        <f t="shared" ref="K37:K38" si="26">(J37-B37)/B37</f>
        <v>-0.23687570524249665</v>
      </c>
    </row>
    <row r="38" spans="1:11" s="4" customFormat="1" ht="14.1" customHeight="1" thickBot="1" x14ac:dyDescent="0.25">
      <c r="A38" s="36" t="s">
        <v>37</v>
      </c>
      <c r="B38" s="50">
        <f>(B18+B19+B20)/B25</f>
        <v>2.0863286343486016E-2</v>
      </c>
      <c r="C38" s="50">
        <f t="shared" ref="C38:I38" si="27">(C18+C19+C20)/C25</f>
        <v>2.1157052698201465E-2</v>
      </c>
      <c r="D38" s="50">
        <f t="shared" si="27"/>
        <v>2.6611754803026428E-2</v>
      </c>
      <c r="E38" s="50">
        <f t="shared" si="27"/>
        <v>3.3412652243610827E-2</v>
      </c>
      <c r="F38" s="50">
        <f t="shared" si="27"/>
        <v>3.0557551054218372E-2</v>
      </c>
      <c r="G38" s="50">
        <f t="shared" si="27"/>
        <v>2.8073947282375326E-2</v>
      </c>
      <c r="H38" s="50">
        <f t="shared" si="27"/>
        <v>1.0053970967843748E-2</v>
      </c>
      <c r="I38" s="50">
        <f t="shared" si="27"/>
        <v>5.4023976934815194E-3</v>
      </c>
      <c r="J38" s="50">
        <f t="shared" ref="J38" si="28">(J18+J19+J20)/J25</f>
        <v>6.7083513522809236E-3</v>
      </c>
      <c r="K38" s="30">
        <f t="shared" si="26"/>
        <v>-0.6784614254036051</v>
      </c>
    </row>
    <row r="39" spans="1:11" s="4" customFormat="1" ht="14.1" customHeight="1" thickBot="1" x14ac:dyDescent="0.25">
      <c r="A39" s="56" t="s">
        <v>38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</row>
    <row r="40" spans="1:11" s="4" customFormat="1" ht="14.1" customHeight="1" x14ac:dyDescent="0.2">
      <c r="A40" s="45" t="s">
        <v>39</v>
      </c>
      <c r="B40" s="51">
        <f>B23/B25</f>
        <v>9.956610334482377E-2</v>
      </c>
      <c r="C40" s="51">
        <f t="shared" ref="C40:I40" si="29">C23/C25</f>
        <v>0.10924015372177714</v>
      </c>
      <c r="D40" s="51">
        <f t="shared" si="29"/>
        <v>0.13259869818141287</v>
      </c>
      <c r="E40" s="51">
        <f t="shared" si="29"/>
        <v>0.27781009613908186</v>
      </c>
      <c r="F40" s="51">
        <f t="shared" si="29"/>
        <v>0.37511407666809021</v>
      </c>
      <c r="G40" s="51">
        <f t="shared" si="29"/>
        <v>0.452980779458169</v>
      </c>
      <c r="H40" s="51">
        <f t="shared" si="29"/>
        <v>0.45978978109750951</v>
      </c>
      <c r="I40" s="51">
        <f t="shared" si="29"/>
        <v>0.4614004841537212</v>
      </c>
      <c r="J40" s="51">
        <f t="shared" ref="J40" si="30">J23/J25</f>
        <v>0.48382628680561057</v>
      </c>
      <c r="K40" s="13">
        <f t="shared" ref="K40:K50" si="31">(J40-B40)/B40</f>
        <v>3.8593474139486217</v>
      </c>
    </row>
    <row r="41" spans="1:11" s="4" customFormat="1" ht="14.1" customHeight="1" thickBot="1" x14ac:dyDescent="0.25">
      <c r="A41" s="36" t="s">
        <v>40</v>
      </c>
      <c r="B41" s="44">
        <f>B24/B25</f>
        <v>0.90043389665517626</v>
      </c>
      <c r="C41" s="44">
        <f t="shared" ref="C41:I41" si="32">C24/C25</f>
        <v>0.89075984627822291</v>
      </c>
      <c r="D41" s="44">
        <f t="shared" si="32"/>
        <v>0.86740130181858721</v>
      </c>
      <c r="E41" s="44">
        <f t="shared" si="32"/>
        <v>0.72218990386091819</v>
      </c>
      <c r="F41" s="44">
        <f t="shared" si="32"/>
        <v>0.62488592333190984</v>
      </c>
      <c r="G41" s="44">
        <f t="shared" si="32"/>
        <v>0.54701922054183105</v>
      </c>
      <c r="H41" s="44">
        <f t="shared" si="32"/>
        <v>0.54021021890249055</v>
      </c>
      <c r="I41" s="44">
        <f t="shared" si="32"/>
        <v>0.53859951584627885</v>
      </c>
      <c r="J41" s="44">
        <f t="shared" ref="J41" si="33">J24/J25</f>
        <v>0.51617371319438943</v>
      </c>
      <c r="K41" s="30">
        <f t="shared" si="31"/>
        <v>-0.42675002006054019</v>
      </c>
    </row>
    <row r="42" spans="1:11" s="4" customFormat="1" ht="14.1" customHeight="1" thickBot="1" x14ac:dyDescent="0.25">
      <c r="A42" s="56" t="s">
        <v>41</v>
      </c>
      <c r="B42" s="56"/>
      <c r="C42" s="56"/>
      <c r="D42" s="56"/>
      <c r="E42" s="56"/>
      <c r="F42" s="56"/>
      <c r="G42" s="56"/>
      <c r="H42" s="56"/>
      <c r="I42" s="56"/>
      <c r="J42" s="56"/>
      <c r="K42" s="57"/>
    </row>
    <row r="43" spans="1:11" s="4" customFormat="1" ht="10.5" x14ac:dyDescent="0.2">
      <c r="A43" s="18" t="s">
        <v>42</v>
      </c>
      <c r="B43" s="52">
        <f>(B5+B6+B8+B9)/B25</f>
        <v>0.73837902856115634</v>
      </c>
      <c r="C43" s="52">
        <f t="shared" ref="C43:I43" si="34">(C5+C6+C8+C9)/C25</f>
        <v>0.7211986229885472</v>
      </c>
      <c r="D43" s="52">
        <f t="shared" si="34"/>
        <v>0.72443533090291323</v>
      </c>
      <c r="E43" s="52">
        <f t="shared" si="34"/>
        <v>0.72906055349507715</v>
      </c>
      <c r="F43" s="52">
        <f t="shared" si="34"/>
        <v>0.74216411710966745</v>
      </c>
      <c r="G43" s="52">
        <f t="shared" si="34"/>
        <v>0.74352158617728281</v>
      </c>
      <c r="H43" s="52">
        <f t="shared" si="34"/>
        <v>0.73450934490569575</v>
      </c>
      <c r="I43" s="52">
        <f t="shared" si="34"/>
        <v>0.73070443223878434</v>
      </c>
      <c r="J43" s="52">
        <f t="shared" ref="J43" si="35">(J5+J6+J8+J9)/J25</f>
        <v>0.72135179375546454</v>
      </c>
      <c r="K43" s="28">
        <f t="shared" si="31"/>
        <v>-2.3060290375353624E-2</v>
      </c>
    </row>
    <row r="44" spans="1:11" s="4" customFormat="1" ht="23.25" customHeight="1" thickBot="1" x14ac:dyDescent="0.25">
      <c r="A44" s="18" t="s">
        <v>43</v>
      </c>
      <c r="B44" s="52">
        <f>(B36*B36)+(B37*B37)+(B38*B38)</f>
        <v>0.87315555642900811</v>
      </c>
      <c r="C44" s="52">
        <f t="shared" ref="C44:I44" si="36">(C36*C36)+(C37*C37)+(C38*C38)</f>
        <v>0.8536815803861233</v>
      </c>
      <c r="D44" s="52">
        <f t="shared" si="36"/>
        <v>0.83679859250960575</v>
      </c>
      <c r="E44" s="52">
        <f t="shared" si="36"/>
        <v>0.83202799734828148</v>
      </c>
      <c r="F44" s="52">
        <f t="shared" si="36"/>
        <v>0.84628569745233173</v>
      </c>
      <c r="G44" s="52">
        <f t="shared" si="36"/>
        <v>0.84436035520730712</v>
      </c>
      <c r="H44" s="52">
        <f t="shared" si="36"/>
        <v>0.90097358472469391</v>
      </c>
      <c r="I44" s="52">
        <f t="shared" si="36"/>
        <v>0.92033851801730848</v>
      </c>
      <c r="J44" s="52">
        <f t="shared" ref="J44" si="37">(J36*J36)+(J37*J37)+(J38*J38)</f>
        <v>0.92035969436171594</v>
      </c>
      <c r="K44" s="37">
        <f t="shared" si="31"/>
        <v>5.4061544458081638E-2</v>
      </c>
    </row>
    <row r="45" spans="1:11" s="4" customFormat="1" ht="14.1" customHeight="1" thickBot="1" x14ac:dyDescent="0.25">
      <c r="A45" s="56" t="s">
        <v>44</v>
      </c>
      <c r="B45" s="56"/>
      <c r="C45" s="56"/>
      <c r="D45" s="56"/>
      <c r="E45" s="56"/>
      <c r="F45" s="56"/>
      <c r="G45" s="56"/>
      <c r="H45" s="56"/>
      <c r="I45" s="56"/>
      <c r="J45" s="56"/>
      <c r="K45" s="57"/>
    </row>
    <row r="46" spans="1:11" s="4" customFormat="1" ht="14.1" customHeight="1" x14ac:dyDescent="0.2">
      <c r="A46" s="26" t="s">
        <v>45</v>
      </c>
      <c r="B46" s="53">
        <f>(B6+B12+B18)/B23</f>
        <v>0.55285903641593104</v>
      </c>
      <c r="C46" s="53">
        <f t="shared" ref="C46:I46" si="38">(C6+C12+C18)/C23</f>
        <v>0.4989702454275341</v>
      </c>
      <c r="D46" s="53">
        <f t="shared" si="38"/>
        <v>0.55524829849154178</v>
      </c>
      <c r="E46" s="53">
        <f t="shared" si="38"/>
        <v>0.61285101114581786</v>
      </c>
      <c r="F46" s="53">
        <f t="shared" si="38"/>
        <v>0.59826511834507257</v>
      </c>
      <c r="G46" s="53">
        <f t="shared" si="38"/>
        <v>0.54803736976675421</v>
      </c>
      <c r="H46" s="53">
        <f t="shared" si="38"/>
        <v>0.74031505995379709</v>
      </c>
      <c r="I46" s="53">
        <f t="shared" si="38"/>
        <v>0.75743802222334511</v>
      </c>
      <c r="J46" s="53">
        <f t="shared" ref="J46" si="39">(J6+J12+J18)/J23</f>
        <v>0.74759815976669652</v>
      </c>
      <c r="K46" s="13">
        <f t="shared" si="31"/>
        <v>0.35224010194934735</v>
      </c>
    </row>
    <row r="47" spans="1:11" s="4" customFormat="1" ht="11.25" thickBot="1" x14ac:dyDescent="0.25">
      <c r="A47" s="27" t="s">
        <v>46</v>
      </c>
      <c r="B47" s="55">
        <f>(B8+B14+B19)/B24</f>
        <v>0.2971694993447348</v>
      </c>
      <c r="C47" s="55">
        <f t="shared" ref="C47:I47" si="40">(C8+C14+C19)/C24</f>
        <v>0.27512081432103708</v>
      </c>
      <c r="D47" s="55">
        <f t="shared" si="40"/>
        <v>0.22951296927405121</v>
      </c>
      <c r="E47" s="55">
        <f t="shared" si="40"/>
        <v>0.20093684468862152</v>
      </c>
      <c r="F47" s="55">
        <f t="shared" si="40"/>
        <v>0.19490237397065852</v>
      </c>
      <c r="G47" s="55">
        <f t="shared" si="40"/>
        <v>0.19494065837516286</v>
      </c>
      <c r="H47" s="55">
        <f t="shared" si="40"/>
        <v>2.5321395586788982E-2</v>
      </c>
      <c r="I47" s="55">
        <f t="shared" si="40"/>
        <v>6.2156470388154547E-3</v>
      </c>
      <c r="J47" s="55">
        <f t="shared" ref="J47" si="41">(J8+J14+J19)/J24</f>
        <v>1.1636907069357556E-2</v>
      </c>
      <c r="K47" s="30">
        <f t="shared" si="31"/>
        <v>-0.9608408430373333</v>
      </c>
    </row>
    <row r="48" spans="1:11" s="4" customFormat="1" ht="14.1" customHeight="1" thickBot="1" x14ac:dyDescent="0.25">
      <c r="A48" s="56" t="s">
        <v>47</v>
      </c>
      <c r="B48" s="56"/>
      <c r="C48" s="56"/>
      <c r="D48" s="56"/>
      <c r="E48" s="56"/>
      <c r="F48" s="56"/>
      <c r="G48" s="56"/>
      <c r="H48" s="56"/>
      <c r="I48" s="56"/>
      <c r="J48" s="56"/>
      <c r="K48" s="57"/>
    </row>
    <row r="49" spans="1:11" s="4" customFormat="1" ht="14.1" customHeight="1" x14ac:dyDescent="0.2">
      <c r="A49" s="29" t="s">
        <v>48</v>
      </c>
      <c r="B49" s="53">
        <f>(B6+B12+B18)/B23</f>
        <v>0.55285903641593104</v>
      </c>
      <c r="C49" s="53">
        <f t="shared" ref="C49:I49" si="42">(C6+C12+C18)/C23</f>
        <v>0.4989702454275341</v>
      </c>
      <c r="D49" s="53">
        <f t="shared" si="42"/>
        <v>0.55524829849154178</v>
      </c>
      <c r="E49" s="53">
        <f t="shared" si="42"/>
        <v>0.61285101114581786</v>
      </c>
      <c r="F49" s="53">
        <f t="shared" si="42"/>
        <v>0.59826511834507257</v>
      </c>
      <c r="G49" s="53">
        <f t="shared" si="42"/>
        <v>0.54803736976675421</v>
      </c>
      <c r="H49" s="53">
        <f t="shared" si="42"/>
        <v>0.74031505995379709</v>
      </c>
      <c r="I49" s="53">
        <f t="shared" si="42"/>
        <v>0.75743802222334511</v>
      </c>
      <c r="J49" s="53">
        <f t="shared" ref="J49" si="43">(J6+J12+J18)/J23</f>
        <v>0.74759815976669652</v>
      </c>
      <c r="K49" s="13">
        <f t="shared" si="31"/>
        <v>0.35224010194934735</v>
      </c>
    </row>
    <row r="50" spans="1:11" s="4" customFormat="1" ht="11.25" thickBot="1" x14ac:dyDescent="0.25">
      <c r="A50" s="54" t="s">
        <v>49</v>
      </c>
      <c r="B50" s="55">
        <f>(B9+B15+B20)/B24</f>
        <v>0.46357582908397604</v>
      </c>
      <c r="C50" s="55">
        <f t="shared" ref="C50:I50" si="44">(C9+C15+C20)/C24</f>
        <v>0.47643347559844129</v>
      </c>
      <c r="D50" s="55">
        <f t="shared" si="44"/>
        <v>0.52929668546502795</v>
      </c>
      <c r="E50" s="55">
        <f t="shared" si="44"/>
        <v>0.56659300045438965</v>
      </c>
      <c r="F50" s="55">
        <f t="shared" si="44"/>
        <v>0.57424324495223644</v>
      </c>
      <c r="G50" s="55">
        <f t="shared" si="44"/>
        <v>0.56601665742454454</v>
      </c>
      <c r="H50" s="55">
        <f t="shared" si="44"/>
        <v>0.69898861729425232</v>
      </c>
      <c r="I50" s="55">
        <f t="shared" si="44"/>
        <v>0.7170853853140301</v>
      </c>
      <c r="J50" s="55">
        <f t="shared" ref="J50" si="45">(J9+J15+J20)/J24</f>
        <v>0.70281425801113606</v>
      </c>
      <c r="K50" s="37">
        <f t="shared" si="31"/>
        <v>0.5160718353238869</v>
      </c>
    </row>
    <row r="51" spans="1:11" s="4" customFormat="1" ht="10.5" x14ac:dyDescent="0.2">
      <c r="A51" s="11" t="s">
        <v>1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s="4" customFormat="1" ht="11.25" thickBot="1" x14ac:dyDescent="0.25">
      <c r="A52" s="11" t="s">
        <v>4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s="4" customFormat="1" ht="11.25" thickBot="1" x14ac:dyDescent="0.25">
      <c r="A53" s="12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s="4" customFormat="1" ht="11.25" thickBot="1" x14ac:dyDescent="0.25">
      <c r="A54" s="12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s="1" customFormat="1" ht="14.25" thickBot="1" x14ac:dyDescent="0.25">
      <c r="A55" s="12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s="1" customFormat="1" ht="14.25" thickBot="1" x14ac:dyDescent="0.25">
      <c r="A56" s="12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s="1" customFormat="1" ht="13.5" x14ac:dyDescent="0.2">
      <c r="A57" s="12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s="1" customFormat="1" ht="14.25" thickBot="1" x14ac:dyDescent="0.25">
      <c r="A58" s="12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s="1" customFormat="1" ht="14.25" thickBot="1" x14ac:dyDescent="0.25">
      <c r="A59" s="12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s="1" customFormat="1" ht="14.25" thickBot="1" x14ac:dyDescent="0.25">
      <c r="A60" s="12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s="1" customFormat="1" ht="14.25" thickBot="1" x14ac:dyDescent="0.25">
      <c r="A61" s="12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s="1" customFormat="1" ht="14.25" thickBot="1" x14ac:dyDescent="0.25">
      <c r="A62" s="12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s="1" customFormat="1" ht="14.25" thickBot="1" x14ac:dyDescent="0.25">
      <c r="A63" s="12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s="1" customFormat="1" ht="14.25" thickBot="1" x14ac:dyDescent="0.25">
      <c r="A64" s="12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s="1" customFormat="1" ht="14.25" thickBot="1" x14ac:dyDescent="0.25">
      <c r="A65" s="5"/>
      <c r="B65" s="7"/>
      <c r="C65" s="7"/>
      <c r="D65" s="7"/>
      <c r="E65" s="7"/>
      <c r="F65" s="7"/>
      <c r="G65" s="7"/>
      <c r="H65" s="7"/>
      <c r="I65" s="7"/>
      <c r="J65" s="7"/>
      <c r="K65" s="7"/>
    </row>
  </sheetData>
  <mergeCells count="10">
    <mergeCell ref="A39:K39"/>
    <mergeCell ref="A42:K42"/>
    <mergeCell ref="A4:K4"/>
    <mergeCell ref="A45:K45"/>
    <mergeCell ref="A48:K48"/>
    <mergeCell ref="A21:K21"/>
    <mergeCell ref="A22:K22"/>
    <mergeCell ref="A26:K26"/>
    <mergeCell ref="A32:K32"/>
    <mergeCell ref="A35:K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34. Tot Dep Comm Banks (17-25)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cp:lastPrinted>2026-01-29T16:06:53Z</cp:lastPrinted>
  <dcterms:created xsi:type="dcterms:W3CDTF">2025-12-19T12:55:21Z</dcterms:created>
  <dcterms:modified xsi:type="dcterms:W3CDTF">2026-07-01T15:18:32Z</dcterms:modified>
</cp:coreProperties>
</file>