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mamy\Desktop\Lebanon across time\Finished Yearly Time Series With Indicators\"/>
    </mc:Choice>
  </mc:AlternateContent>
  <xr:revisionPtr revIDLastSave="0" documentId="13_ncr:1_{153D77CD-D467-49E7-854B-A395E6A07AFE}" xr6:coauthVersionLast="47" xr6:coauthVersionMax="47" xr10:uidLastSave="{00000000-0000-0000-0000-000000000000}"/>
  <bookViews>
    <workbookView xWindow="-120" yWindow="-120" windowWidth="29040" windowHeight="15840" xr2:uid="{7F576D47-B7C0-46EC-AB0E-156A5B9E5FDF}"/>
  </bookViews>
  <sheets>
    <sheet name="30. Total Deposits Banks(17-25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5" i="1" l="1"/>
  <c r="K54" i="1"/>
  <c r="J54" i="1"/>
  <c r="J55" i="1"/>
  <c r="J51" i="1"/>
  <c r="J52" i="1"/>
  <c r="J49" i="1"/>
  <c r="J48" i="1"/>
  <c r="J46" i="1"/>
  <c r="J44" i="1"/>
  <c r="J41" i="1"/>
  <c r="J42" i="1"/>
  <c r="K42" i="1" s="1"/>
  <c r="J38" i="1"/>
  <c r="J39" i="1"/>
  <c r="K39" i="1" s="1"/>
  <c r="J35" i="1"/>
  <c r="J36" i="1"/>
  <c r="K36" i="1" s="1"/>
  <c r="J23" i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J31" i="1"/>
  <c r="J32" i="1"/>
  <c r="K32" i="1" s="1"/>
  <c r="J33" i="1"/>
  <c r="K33" i="1" s="1"/>
  <c r="K46" i="1"/>
  <c r="K44" i="1"/>
  <c r="K52" i="1"/>
  <c r="K51" i="1"/>
  <c r="K49" i="1"/>
  <c r="K48" i="1"/>
  <c r="K41" i="1"/>
  <c r="K38" i="1"/>
  <c r="K35" i="1"/>
  <c r="K30" i="1"/>
  <c r="K31" i="1"/>
  <c r="K23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5" i="1"/>
  <c r="B44" i="1"/>
  <c r="C44" i="1"/>
  <c r="D44" i="1"/>
  <c r="E44" i="1"/>
  <c r="F44" i="1"/>
  <c r="G44" i="1"/>
  <c r="H44" i="1"/>
  <c r="I44" i="1"/>
  <c r="C32" i="1" l="1"/>
  <c r="D32" i="1"/>
  <c r="E32" i="1"/>
  <c r="F32" i="1"/>
  <c r="G32" i="1"/>
  <c r="H32" i="1"/>
  <c r="H49" i="1" s="1"/>
  <c r="I32" i="1"/>
  <c r="B32" i="1"/>
  <c r="C31" i="1"/>
  <c r="D31" i="1"/>
  <c r="E31" i="1"/>
  <c r="F31" i="1"/>
  <c r="G31" i="1"/>
  <c r="H31" i="1"/>
  <c r="I31" i="1"/>
  <c r="B31" i="1"/>
  <c r="D30" i="1"/>
  <c r="E30" i="1"/>
  <c r="F30" i="1"/>
  <c r="G30" i="1"/>
  <c r="H30" i="1"/>
  <c r="I30" i="1"/>
  <c r="C30" i="1"/>
  <c r="C46" i="1" s="1"/>
  <c r="B30" i="1"/>
  <c r="C29" i="1"/>
  <c r="D29" i="1"/>
  <c r="E29" i="1"/>
  <c r="F29" i="1"/>
  <c r="G29" i="1"/>
  <c r="H29" i="1"/>
  <c r="I29" i="1"/>
  <c r="B29" i="1"/>
  <c r="C27" i="1"/>
  <c r="D27" i="1"/>
  <c r="E27" i="1"/>
  <c r="E42" i="1" s="1"/>
  <c r="F27" i="1"/>
  <c r="G27" i="1"/>
  <c r="H27" i="1"/>
  <c r="I27" i="1"/>
  <c r="B27" i="1"/>
  <c r="C28" i="1"/>
  <c r="D28" i="1"/>
  <c r="E28" i="1"/>
  <c r="F28" i="1"/>
  <c r="G28" i="1"/>
  <c r="H28" i="1"/>
  <c r="I28" i="1"/>
  <c r="B28" i="1"/>
  <c r="C26" i="1"/>
  <c r="D26" i="1"/>
  <c r="E26" i="1"/>
  <c r="F26" i="1"/>
  <c r="G26" i="1"/>
  <c r="H26" i="1"/>
  <c r="I26" i="1"/>
  <c r="B26" i="1"/>
  <c r="C25" i="1"/>
  <c r="D25" i="1"/>
  <c r="E25" i="1"/>
  <c r="F25" i="1"/>
  <c r="G25" i="1"/>
  <c r="H25" i="1"/>
  <c r="I25" i="1"/>
  <c r="B25" i="1"/>
  <c r="C24" i="1"/>
  <c r="D24" i="1"/>
  <c r="E24" i="1"/>
  <c r="F24" i="1"/>
  <c r="G24" i="1"/>
  <c r="H24" i="1"/>
  <c r="I24" i="1"/>
  <c r="B24" i="1"/>
  <c r="C33" i="1"/>
  <c r="D33" i="1"/>
  <c r="E33" i="1"/>
  <c r="F33" i="1"/>
  <c r="G33" i="1"/>
  <c r="H33" i="1"/>
  <c r="I33" i="1"/>
  <c r="B33" i="1"/>
  <c r="C23" i="1"/>
  <c r="D23" i="1"/>
  <c r="E23" i="1"/>
  <c r="F23" i="1"/>
  <c r="G23" i="1"/>
  <c r="H23" i="1"/>
  <c r="I23" i="1"/>
  <c r="B23" i="1"/>
  <c r="G49" i="1" l="1"/>
  <c r="F49" i="1"/>
  <c r="E49" i="1"/>
  <c r="I49" i="1"/>
  <c r="H38" i="1"/>
  <c r="H51" i="1"/>
  <c r="H48" i="1"/>
  <c r="G39" i="1"/>
  <c r="G55" i="1"/>
  <c r="G52" i="1"/>
  <c r="G48" i="1"/>
  <c r="F35" i="1"/>
  <c r="F54" i="1"/>
  <c r="G46" i="1"/>
  <c r="E35" i="1"/>
  <c r="E54" i="1"/>
  <c r="D35" i="1"/>
  <c r="D54" i="1"/>
  <c r="D39" i="1"/>
  <c r="D55" i="1"/>
  <c r="D52" i="1"/>
  <c r="D51" i="1"/>
  <c r="E46" i="1"/>
  <c r="D48" i="1"/>
  <c r="D49" i="1"/>
  <c r="I35" i="1"/>
  <c r="I54" i="1"/>
  <c r="I51" i="1"/>
  <c r="I46" i="1"/>
  <c r="F39" i="1"/>
  <c r="F55" i="1"/>
  <c r="F52" i="1"/>
  <c r="F48" i="1"/>
  <c r="E51" i="1"/>
  <c r="F46" i="1"/>
  <c r="C35" i="1"/>
  <c r="C54" i="1"/>
  <c r="C39" i="1"/>
  <c r="C55" i="1"/>
  <c r="C52" i="1"/>
  <c r="C51" i="1"/>
  <c r="D46" i="1"/>
  <c r="C48" i="1"/>
  <c r="C49" i="1"/>
  <c r="I39" i="1"/>
  <c r="I55" i="1"/>
  <c r="I52" i="1"/>
  <c r="I48" i="1"/>
  <c r="H35" i="1"/>
  <c r="H54" i="1"/>
  <c r="H39" i="1"/>
  <c r="H55" i="1"/>
  <c r="H52" i="1"/>
  <c r="G35" i="1"/>
  <c r="G54" i="1"/>
  <c r="G51" i="1"/>
  <c r="H46" i="1"/>
  <c r="F51" i="1"/>
  <c r="E39" i="1"/>
  <c r="E52" i="1"/>
  <c r="E55" i="1"/>
  <c r="E48" i="1"/>
  <c r="B35" i="1"/>
  <c r="B54" i="1"/>
  <c r="B39" i="1"/>
  <c r="B52" i="1"/>
  <c r="B55" i="1"/>
  <c r="B51" i="1"/>
  <c r="B46" i="1"/>
  <c r="B48" i="1"/>
  <c r="B49" i="1"/>
  <c r="E36" i="1"/>
  <c r="D38" i="1"/>
  <c r="C36" i="1"/>
  <c r="C38" i="1"/>
  <c r="B36" i="1"/>
  <c r="B38" i="1"/>
  <c r="E38" i="1"/>
  <c r="H36" i="1"/>
  <c r="G36" i="1"/>
  <c r="G38" i="1"/>
  <c r="G42" i="1"/>
  <c r="D36" i="1"/>
  <c r="I36" i="1"/>
  <c r="I38" i="1"/>
  <c r="F36" i="1"/>
  <c r="F38" i="1"/>
  <c r="F42" i="1"/>
  <c r="B41" i="1"/>
  <c r="H41" i="1"/>
  <c r="H42" i="1"/>
  <c r="F41" i="1"/>
  <c r="G41" i="1"/>
  <c r="E41" i="1"/>
  <c r="D41" i="1"/>
  <c r="D42" i="1"/>
  <c r="C41" i="1"/>
  <c r="C42" i="1"/>
  <c r="B42" i="1"/>
  <c r="I41" i="1"/>
  <c r="I42" i="1"/>
</calcChain>
</file>

<file path=xl/sharedStrings.xml><?xml version="1.0" encoding="utf-8"?>
<sst xmlns="http://schemas.openxmlformats.org/spreadsheetml/2006/main" count="57" uniqueCount="57">
  <si>
    <t>Year</t>
  </si>
  <si>
    <t>Source: Central Bank of Lebanon</t>
  </si>
  <si>
    <t>Table (Time Series &amp; Indicators) made by CAS</t>
  </si>
  <si>
    <t>Billions LBP</t>
  </si>
  <si>
    <t>Indicators</t>
  </si>
  <si>
    <t>Resident Customers Demand Deposits in LBP</t>
  </si>
  <si>
    <t>Resident Customers Demand Deposits in Foreign Currencies</t>
  </si>
  <si>
    <t>Non-Resident Customers Demand Deposits</t>
  </si>
  <si>
    <t>Resident Customers Term Deposits in LBP</t>
  </si>
  <si>
    <t>Resident Customers Term Deposits in Foreign Currencies</t>
  </si>
  <si>
    <t>Non-Resident Customers Term Deposits</t>
  </si>
  <si>
    <t>Resident Financial Sector Demand Deposits in LBP</t>
  </si>
  <si>
    <t>Resident Financial Sector Demand Deposits in Foreign Currencies</t>
  </si>
  <si>
    <t>Non-Resident Financial Sector Demand Deposits</t>
  </si>
  <si>
    <t>Resident Financial Sector Term Deposits in LBP</t>
  </si>
  <si>
    <t>Resident Financial Sector Term Deposits in Foreign Currencies</t>
  </si>
  <si>
    <t>Non-Resident Financial Sector Term Deposits</t>
  </si>
  <si>
    <t>Resident Public Sector Demand Deposits in LBP</t>
  </si>
  <si>
    <t>Resident Public Sector Demand Deposits in Foreign Currencies</t>
  </si>
  <si>
    <t>Resident Public Sector Term Deposits in LBP</t>
  </si>
  <si>
    <t>Resident Public Sector Term Deposits in Foreign Currencies</t>
  </si>
  <si>
    <t>Currency Structure Indicators</t>
  </si>
  <si>
    <t>Dollarization Ratio (Foreign Currency Deposits/Total Deposits)</t>
  </si>
  <si>
    <t>Deposits</t>
  </si>
  <si>
    <t>Foreign Currency Deposits</t>
  </si>
  <si>
    <t>Total Deposits</t>
  </si>
  <si>
    <t>Term Deposits</t>
  </si>
  <si>
    <t>Demand Deposits</t>
  </si>
  <si>
    <t>Non-Resident Deposits</t>
  </si>
  <si>
    <t>Resident Deposits</t>
  </si>
  <si>
    <t>Sector Deposits</t>
  </si>
  <si>
    <t>Sector Foreign Currency Deposits</t>
  </si>
  <si>
    <t>Public Sector Deposits</t>
  </si>
  <si>
    <t>Demand Foreign Currencies</t>
  </si>
  <si>
    <t>LBP Share of Deposits (LBP deposits/Total Deposits)</t>
  </si>
  <si>
    <t>Maturity Structure Indicators</t>
  </si>
  <si>
    <t>Demand-to-Total Deposits Ratio [Demand Deposits/(Demand+Term Deposits)]</t>
  </si>
  <si>
    <t>Term-to-Demand Ratio (Term Deposits/Demand Deposits)</t>
  </si>
  <si>
    <t>Residency-Based Indicators</t>
  </si>
  <si>
    <t>Non-Resident Deposit Share (Non-Resident Deposits/Total Deposits)</t>
  </si>
  <si>
    <t>Sectoral Composition Indicators</t>
  </si>
  <si>
    <t>Sectoral Deposit Share (Sector Deposits/Total Deposits)</t>
  </si>
  <si>
    <t>LBP Deposits</t>
  </si>
  <si>
    <t>Currency Risk Indicators</t>
  </si>
  <si>
    <t>Foreign Currency Exposure Sector (Sector Foreign Currency Deposits/Sector Deposits)</t>
  </si>
  <si>
    <t>Public Sector Dependency Indicators</t>
  </si>
  <si>
    <t>Public Sector Deposit Share (Public Sector Deposits/Total Deposits)</t>
  </si>
  <si>
    <t>Public Sector Foreign Exchange Deependence [(Public Sector Term FC+Demand FC)/Public Sector Deposits]</t>
  </si>
  <si>
    <t>Liquidity Stress/Confidence Indicators</t>
  </si>
  <si>
    <t>Liquidity Pressure Index (Demand Deposits/Total Deposits)</t>
  </si>
  <si>
    <t>Confidence Index (Term Deposits/Total Deposits)</t>
  </si>
  <si>
    <t>Composite Indicators</t>
  </si>
  <si>
    <t>Overall Dollarization Index (All Foreign Currency Deposits/All Deposits)</t>
  </si>
  <si>
    <t>System-Wide Term Deposit Ratio (All Term Deposits/All Deposits)</t>
  </si>
  <si>
    <t>Resident/Non-Resident Ratio (Resident Deposits/Non-Resident Deposits)</t>
  </si>
  <si>
    <t>Change 2025/2017. %</t>
  </si>
  <si>
    <t>30. Total Deposits in the Banking Sector. End of Period (2017-2025)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</si>
</sst>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sz val="7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b/>
      <sz val="7"/>
      <color rgb="FF00B050"/>
      <name val="Times New Roman"/>
      <family val="1"/>
    </font>
    <font>
      <b/>
      <sz val="7"/>
      <color rgb="FFFF0000"/>
      <name val="Times New Roman"/>
      <family val="1"/>
    </font>
    <font>
      <b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horizontal="center" vertical="center" readingOrder="1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readingOrder="1"/>
    </xf>
    <xf numFmtId="0" fontId="6" fillId="0" borderId="0" xfId="0" applyFont="1" applyAlignment="1">
      <alignment horizontal="right"/>
    </xf>
    <xf numFmtId="166" fontId="5" fillId="0" borderId="4" xfId="1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 readingOrder="1"/>
    </xf>
    <xf numFmtId="165" fontId="8" fillId="0" borderId="2" xfId="1" applyNumberFormat="1" applyFont="1" applyBorder="1" applyAlignment="1">
      <alignment horizontal="left" vertical="center" wrapText="1"/>
    </xf>
    <xf numFmtId="165" fontId="8" fillId="0" borderId="4" xfId="1" applyNumberFormat="1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center" vertical="center" wrapText="1"/>
    </xf>
    <xf numFmtId="9" fontId="10" fillId="0" borderId="2" xfId="2" applyFont="1" applyBorder="1" applyAlignment="1">
      <alignment horizontal="right" vertical="center" wrapText="1"/>
    </xf>
    <xf numFmtId="9" fontId="10" fillId="0" borderId="4" xfId="2" applyFont="1" applyBorder="1" applyAlignment="1">
      <alignment horizontal="right" vertical="center" wrapText="1"/>
    </xf>
    <xf numFmtId="9" fontId="10" fillId="0" borderId="3" xfId="2" applyFont="1" applyBorder="1" applyAlignment="1">
      <alignment horizontal="right" vertical="center" wrapText="1"/>
    </xf>
    <xf numFmtId="164" fontId="5" fillId="0" borderId="2" xfId="1" applyNumberFormat="1" applyFont="1" applyBorder="1" applyAlignment="1">
      <alignment horizontal="right" vertical="center" wrapText="1"/>
    </xf>
    <xf numFmtId="9" fontId="11" fillId="0" borderId="4" xfId="2" applyFont="1" applyBorder="1" applyAlignment="1">
      <alignment horizontal="right" vertical="center" wrapText="1"/>
    </xf>
    <xf numFmtId="4" fontId="5" fillId="0" borderId="4" xfId="1" applyNumberFormat="1" applyFont="1" applyBorder="1" applyAlignment="1">
      <alignment horizontal="right" vertical="center" wrapText="1"/>
    </xf>
    <xf numFmtId="165" fontId="8" fillId="0" borderId="4" xfId="1" applyNumberFormat="1" applyFont="1" applyBorder="1" applyAlignment="1">
      <alignment horizontal="left" vertical="center" wrapText="1"/>
    </xf>
    <xf numFmtId="164" fontId="5" fillId="0" borderId="4" xfId="1" applyNumberFormat="1" applyFont="1" applyBorder="1" applyAlignment="1">
      <alignment horizontal="right" vertical="center" wrapText="1"/>
    </xf>
    <xf numFmtId="165" fontId="8" fillId="0" borderId="3" xfId="1" applyNumberFormat="1" applyFont="1" applyBorder="1" applyAlignment="1">
      <alignment horizontal="left" vertical="center" wrapText="1" readingOrder="1"/>
    </xf>
    <xf numFmtId="164" fontId="5" fillId="0" borderId="3" xfId="1" applyNumberFormat="1" applyFont="1" applyBorder="1" applyAlignment="1">
      <alignment horizontal="right" vertical="center" wrapText="1"/>
    </xf>
    <xf numFmtId="3" fontId="5" fillId="0" borderId="4" xfId="1" applyNumberFormat="1" applyFont="1" applyBorder="1" applyAlignment="1">
      <alignment horizontal="right" vertical="center" wrapText="1"/>
    </xf>
    <xf numFmtId="9" fontId="11" fillId="0" borderId="2" xfId="2" applyFont="1" applyBorder="1" applyAlignment="1">
      <alignment horizontal="right" vertical="center" wrapText="1"/>
    </xf>
    <xf numFmtId="166" fontId="5" fillId="0" borderId="3" xfId="1" applyNumberFormat="1" applyFont="1" applyBorder="1" applyAlignment="1">
      <alignment horizontal="right" vertical="center" wrapText="1"/>
    </xf>
    <xf numFmtId="9" fontId="11" fillId="0" borderId="3" xfId="2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65" fontId="8" fillId="0" borderId="4" xfId="1" applyNumberFormat="1" applyFont="1" applyFill="1" applyBorder="1" applyAlignment="1">
      <alignment horizontal="left" vertical="center" wrapText="1"/>
    </xf>
    <xf numFmtId="164" fontId="5" fillId="0" borderId="4" xfId="1" applyNumberFormat="1" applyFont="1" applyFill="1" applyBorder="1" applyAlignment="1">
      <alignment horizontal="right" vertical="center" wrapText="1"/>
    </xf>
    <xf numFmtId="9" fontId="10" fillId="0" borderId="4" xfId="2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 readingOrder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613B-5D39-49F0-B3E3-59F4C1DF7010}">
  <dimension ref="A1:K70"/>
  <sheetViews>
    <sheetView tabSelected="1" zoomScale="120" zoomScaleNormal="120" workbookViewId="0"/>
  </sheetViews>
  <sheetFormatPr defaultRowHeight="15" x14ac:dyDescent="0.25"/>
  <cols>
    <col min="1" max="1" width="73" style="2" customWidth="1"/>
    <col min="2" max="2" width="10.85546875" style="10" customWidth="1"/>
    <col min="3" max="3" width="10.28515625" style="10" customWidth="1"/>
    <col min="4" max="4" width="10.85546875" style="10" customWidth="1"/>
    <col min="5" max="5" width="11.140625" style="10" customWidth="1"/>
    <col min="6" max="6" width="10.85546875" style="10" customWidth="1"/>
    <col min="7" max="7" width="11.140625" style="10" customWidth="1"/>
    <col min="8" max="8" width="11.85546875" style="10" customWidth="1"/>
    <col min="9" max="9" width="12.28515625" style="10" customWidth="1"/>
    <col min="10" max="10" width="12.140625" style="10" customWidth="1"/>
    <col min="11" max="11" width="15.28515625" style="10" customWidth="1"/>
  </cols>
  <sheetData>
    <row r="1" spans="1:11" s="1" customFormat="1" ht="12.75" x14ac:dyDescent="0.25">
      <c r="A1" s="15" t="s">
        <v>56</v>
      </c>
      <c r="B1" s="7"/>
      <c r="C1" s="7"/>
      <c r="D1" s="7"/>
      <c r="E1" s="9"/>
      <c r="F1" s="7"/>
      <c r="G1" s="7"/>
      <c r="H1" s="7"/>
      <c r="I1" s="7"/>
      <c r="J1" s="7"/>
      <c r="K1" s="9"/>
    </row>
    <row r="2" spans="1:11" ht="9.9499999999999993" customHeight="1" thickBot="1" x14ac:dyDescent="0.3"/>
    <row r="3" spans="1:11" s="4" customFormat="1" ht="18.75" thickBot="1" x14ac:dyDescent="0.3">
      <c r="A3" s="12" t="s">
        <v>0</v>
      </c>
      <c r="B3" s="3">
        <v>2017</v>
      </c>
      <c r="C3" s="3">
        <v>2018</v>
      </c>
      <c r="D3" s="3">
        <v>2019</v>
      </c>
      <c r="E3" s="3">
        <v>2020</v>
      </c>
      <c r="F3" s="3">
        <v>2021</v>
      </c>
      <c r="G3" s="3">
        <v>2022</v>
      </c>
      <c r="H3" s="3">
        <v>2023</v>
      </c>
      <c r="I3" s="3">
        <v>2024</v>
      </c>
      <c r="J3" s="3">
        <v>2025</v>
      </c>
      <c r="K3" s="3" t="s">
        <v>55</v>
      </c>
    </row>
    <row r="4" spans="1:11" ht="15.75" thickBot="1" x14ac:dyDescent="0.3">
      <c r="A4" s="33" t="s">
        <v>3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5" customFormat="1" ht="14.1" customHeight="1" x14ac:dyDescent="0.25">
      <c r="A5" s="13" t="s">
        <v>5</v>
      </c>
      <c r="B5" s="21">
        <v>5702.4</v>
      </c>
      <c r="C5" s="21">
        <v>6600.2</v>
      </c>
      <c r="D5" s="21">
        <v>6721.4</v>
      </c>
      <c r="E5" s="21">
        <v>10565.5</v>
      </c>
      <c r="F5" s="21">
        <v>15979.2</v>
      </c>
      <c r="G5" s="21">
        <v>23928.1</v>
      </c>
      <c r="H5" s="21">
        <v>32218.7</v>
      </c>
      <c r="I5" s="21">
        <v>42312.800000000003</v>
      </c>
      <c r="J5" s="21">
        <v>44398.8</v>
      </c>
      <c r="K5" s="18">
        <f>(J5-B5)/B5</f>
        <v>6.7859848484848495</v>
      </c>
    </row>
    <row r="6" spans="1:11" s="5" customFormat="1" ht="14.1" customHeight="1" x14ac:dyDescent="0.25">
      <c r="A6" s="24" t="s">
        <v>6</v>
      </c>
      <c r="B6" s="25">
        <v>14813.3</v>
      </c>
      <c r="C6" s="25">
        <v>14945.4</v>
      </c>
      <c r="D6" s="25">
        <v>18569.5</v>
      </c>
      <c r="E6" s="25">
        <v>38236.5</v>
      </c>
      <c r="F6" s="25">
        <v>46507.5</v>
      </c>
      <c r="G6" s="25">
        <v>49223.9</v>
      </c>
      <c r="H6" s="25">
        <v>494719.8</v>
      </c>
      <c r="I6" s="25">
        <v>2813081.4</v>
      </c>
      <c r="J6" s="25">
        <v>2864565.8</v>
      </c>
      <c r="K6" s="19">
        <f t="shared" ref="K6:K20" si="0">(J6-B6)/B6</f>
        <v>192.3779643968596</v>
      </c>
    </row>
    <row r="7" spans="1:11" s="38" customFormat="1" ht="14.1" customHeight="1" x14ac:dyDescent="0.25">
      <c r="A7" s="35" t="s">
        <v>7</v>
      </c>
      <c r="B7" s="36">
        <v>5089.5</v>
      </c>
      <c r="C7" s="36">
        <v>5031</v>
      </c>
      <c r="D7" s="36">
        <v>4831.6000000000004</v>
      </c>
      <c r="E7" s="36">
        <v>10256.700000000001</v>
      </c>
      <c r="F7" s="36">
        <v>11905</v>
      </c>
      <c r="G7" s="36">
        <v>13053.8</v>
      </c>
      <c r="H7" s="36">
        <v>123849.2</v>
      </c>
      <c r="I7" s="36">
        <v>775963</v>
      </c>
      <c r="J7" s="36">
        <v>836620.6</v>
      </c>
      <c r="K7" s="37">
        <f t="shared" si="0"/>
        <v>163.38168778858434</v>
      </c>
    </row>
    <row r="8" spans="1:11" s="5" customFormat="1" ht="14.1" customHeight="1" x14ac:dyDescent="0.25">
      <c r="A8" s="24" t="s">
        <v>8</v>
      </c>
      <c r="B8" s="25">
        <v>68474.5</v>
      </c>
      <c r="C8" s="25">
        <v>64798</v>
      </c>
      <c r="D8" s="25">
        <v>46483.8</v>
      </c>
      <c r="E8" s="25">
        <v>27076.2</v>
      </c>
      <c r="F8" s="25">
        <v>20790.2</v>
      </c>
      <c r="G8" s="25">
        <v>17438.5</v>
      </c>
      <c r="H8" s="25">
        <v>14942.9</v>
      </c>
      <c r="I8" s="25">
        <v>26125.7</v>
      </c>
      <c r="J8" s="25">
        <v>33646.800000000003</v>
      </c>
      <c r="K8" s="22">
        <f t="shared" si="0"/>
        <v>-0.50862291802057691</v>
      </c>
    </row>
    <row r="9" spans="1:11" s="5" customFormat="1" ht="14.1" customHeight="1" x14ac:dyDescent="0.25">
      <c r="A9" s="24" t="s">
        <v>9</v>
      </c>
      <c r="B9" s="25">
        <v>114407.8</v>
      </c>
      <c r="C9" s="25">
        <v>120257.8</v>
      </c>
      <c r="D9" s="25">
        <v>118946.1</v>
      </c>
      <c r="E9" s="25">
        <v>92187.8</v>
      </c>
      <c r="F9" s="25">
        <v>74001.8</v>
      </c>
      <c r="G9" s="25">
        <v>61612.2</v>
      </c>
      <c r="H9" s="25">
        <v>552868.80000000005</v>
      </c>
      <c r="I9" s="25">
        <v>3150136.5</v>
      </c>
      <c r="J9" s="25">
        <v>2908934.2</v>
      </c>
      <c r="K9" s="19">
        <f t="shared" si="0"/>
        <v>24.426012911707073</v>
      </c>
    </row>
    <row r="10" spans="1:11" s="5" customFormat="1" ht="14.1" customHeight="1" x14ac:dyDescent="0.25">
      <c r="A10" s="24" t="s">
        <v>10</v>
      </c>
      <c r="B10" s="25">
        <v>48369.5</v>
      </c>
      <c r="C10" s="25">
        <v>52294.400000000001</v>
      </c>
      <c r="D10" s="25">
        <v>44472.9</v>
      </c>
      <c r="E10" s="25">
        <v>31285.5</v>
      </c>
      <c r="F10" s="25">
        <v>25240</v>
      </c>
      <c r="G10" s="25">
        <v>22365.599999999999</v>
      </c>
      <c r="H10" s="25">
        <v>194850.3</v>
      </c>
      <c r="I10" s="25">
        <v>1103811.2</v>
      </c>
      <c r="J10" s="25">
        <v>1088501.1000000001</v>
      </c>
      <c r="K10" s="19">
        <f t="shared" si="0"/>
        <v>21.503873308593228</v>
      </c>
    </row>
    <row r="11" spans="1:11" s="5" customFormat="1" ht="14.1" customHeight="1" x14ac:dyDescent="0.25">
      <c r="A11" s="24" t="s">
        <v>11</v>
      </c>
      <c r="B11" s="25">
        <v>8.4</v>
      </c>
      <c r="C11" s="25">
        <v>319.10000000000002</v>
      </c>
      <c r="D11" s="25">
        <v>410.6</v>
      </c>
      <c r="E11" s="25">
        <v>313.5</v>
      </c>
      <c r="F11" s="25">
        <v>393.3</v>
      </c>
      <c r="G11" s="25">
        <v>779.2</v>
      </c>
      <c r="H11" s="25">
        <v>1824.6</v>
      </c>
      <c r="I11" s="25">
        <v>2088.9</v>
      </c>
      <c r="J11" s="25">
        <v>1720.1</v>
      </c>
      <c r="K11" s="19">
        <f t="shared" si="0"/>
        <v>203.77380952380949</v>
      </c>
    </row>
    <row r="12" spans="1:11" s="5" customFormat="1" ht="14.1" customHeight="1" x14ac:dyDescent="0.25">
      <c r="A12" s="24" t="s">
        <v>12</v>
      </c>
      <c r="B12" s="25">
        <v>68.400000000000006</v>
      </c>
      <c r="C12" s="25">
        <v>338</v>
      </c>
      <c r="D12" s="25">
        <v>461.4</v>
      </c>
      <c r="E12" s="25">
        <v>476.8</v>
      </c>
      <c r="F12" s="25">
        <v>454.3</v>
      </c>
      <c r="G12" s="25">
        <v>826.6</v>
      </c>
      <c r="H12" s="25">
        <v>6343.1</v>
      </c>
      <c r="I12" s="25">
        <v>34244.6</v>
      </c>
      <c r="J12" s="25">
        <v>34910.5</v>
      </c>
      <c r="K12" s="19">
        <f t="shared" si="0"/>
        <v>509.38742690058473</v>
      </c>
    </row>
    <row r="13" spans="1:11" s="5" customFormat="1" ht="14.1" customHeight="1" x14ac:dyDescent="0.25">
      <c r="A13" s="24" t="s">
        <v>13</v>
      </c>
      <c r="B13" s="25">
        <v>724.9</v>
      </c>
      <c r="C13" s="25">
        <v>3286.4</v>
      </c>
      <c r="D13" s="25">
        <v>3075.6</v>
      </c>
      <c r="E13" s="25">
        <v>2762.5</v>
      </c>
      <c r="F13" s="25">
        <v>2237.8000000000002</v>
      </c>
      <c r="G13" s="25">
        <v>2286.1999999999998</v>
      </c>
      <c r="H13" s="25">
        <v>16629.599999999999</v>
      </c>
      <c r="I13" s="25">
        <v>100382</v>
      </c>
      <c r="J13" s="25">
        <v>95012.9</v>
      </c>
      <c r="K13" s="19">
        <f t="shared" si="0"/>
        <v>130.07035453165955</v>
      </c>
    </row>
    <row r="14" spans="1:11" s="5" customFormat="1" ht="14.1" customHeight="1" x14ac:dyDescent="0.25">
      <c r="A14" s="24" t="s">
        <v>14</v>
      </c>
      <c r="B14" s="25">
        <v>61.5</v>
      </c>
      <c r="C14" s="25">
        <v>63.7</v>
      </c>
      <c r="D14" s="25">
        <v>6.7</v>
      </c>
      <c r="E14" s="25">
        <v>259.3</v>
      </c>
      <c r="F14" s="25">
        <v>267.39999999999998</v>
      </c>
      <c r="G14" s="25">
        <v>347.8</v>
      </c>
      <c r="H14" s="25">
        <v>341.7</v>
      </c>
      <c r="I14" s="25">
        <v>2088</v>
      </c>
      <c r="J14" s="25">
        <v>4796.8999999999996</v>
      </c>
      <c r="K14" s="19">
        <f t="shared" si="0"/>
        <v>76.998373983739825</v>
      </c>
    </row>
    <row r="15" spans="1:11" s="5" customFormat="1" ht="14.1" customHeight="1" x14ac:dyDescent="0.25">
      <c r="A15" s="24" t="s">
        <v>15</v>
      </c>
      <c r="B15" s="25">
        <v>0.2</v>
      </c>
      <c r="C15" s="25">
        <v>296</v>
      </c>
      <c r="D15" s="25">
        <v>550.20000000000005</v>
      </c>
      <c r="E15" s="25">
        <v>763.1</v>
      </c>
      <c r="F15" s="25">
        <v>648.4</v>
      </c>
      <c r="G15" s="25">
        <v>749.2</v>
      </c>
      <c r="H15" s="25">
        <v>5813.6</v>
      </c>
      <c r="I15" s="25">
        <v>25337.1</v>
      </c>
      <c r="J15" s="25">
        <v>23030.9</v>
      </c>
      <c r="K15" s="19">
        <f t="shared" si="0"/>
        <v>115153.5</v>
      </c>
    </row>
    <row r="16" spans="1:11" s="5" customFormat="1" ht="14.1" customHeight="1" x14ac:dyDescent="0.25">
      <c r="A16" s="24" t="s">
        <v>16</v>
      </c>
      <c r="B16" s="25">
        <v>10992.5</v>
      </c>
      <c r="C16" s="25">
        <v>11035.6</v>
      </c>
      <c r="D16" s="25">
        <v>10556</v>
      </c>
      <c r="E16" s="25">
        <v>7451.1</v>
      </c>
      <c r="F16" s="25">
        <v>5330.5</v>
      </c>
      <c r="G16" s="25">
        <v>4473.5</v>
      </c>
      <c r="H16" s="25">
        <v>27731.5</v>
      </c>
      <c r="I16" s="25">
        <v>132079.4</v>
      </c>
      <c r="J16" s="25">
        <v>114693.8</v>
      </c>
      <c r="K16" s="19">
        <f t="shared" si="0"/>
        <v>9.4338230611780762</v>
      </c>
    </row>
    <row r="17" spans="1:11" s="5" customFormat="1" ht="14.1" customHeight="1" x14ac:dyDescent="0.25">
      <c r="A17" s="24" t="s">
        <v>17</v>
      </c>
      <c r="B17" s="25">
        <v>824.8</v>
      </c>
      <c r="C17" s="25">
        <v>466.6</v>
      </c>
      <c r="D17" s="25">
        <v>470.9</v>
      </c>
      <c r="E17" s="25">
        <v>656.6</v>
      </c>
      <c r="F17" s="25">
        <v>1126.5999999999999</v>
      </c>
      <c r="G17" s="25">
        <v>1358.2</v>
      </c>
      <c r="H17" s="25">
        <v>3463</v>
      </c>
      <c r="I17" s="25">
        <v>7713.4</v>
      </c>
      <c r="J17" s="25">
        <v>14428.3</v>
      </c>
      <c r="K17" s="19">
        <f t="shared" si="0"/>
        <v>16.49308923375364</v>
      </c>
    </row>
    <row r="18" spans="1:11" s="5" customFormat="1" ht="14.1" customHeight="1" x14ac:dyDescent="0.25">
      <c r="A18" s="24" t="s">
        <v>18</v>
      </c>
      <c r="B18" s="25">
        <v>159.6</v>
      </c>
      <c r="C18" s="25">
        <v>190.6</v>
      </c>
      <c r="D18" s="25">
        <v>242.3</v>
      </c>
      <c r="E18" s="25">
        <v>335</v>
      </c>
      <c r="F18" s="25">
        <v>375.9</v>
      </c>
      <c r="G18" s="25">
        <v>511.2</v>
      </c>
      <c r="H18" s="25">
        <v>4987.3999999999996</v>
      </c>
      <c r="I18" s="25">
        <v>29798.799999999999</v>
      </c>
      <c r="J18" s="25">
        <v>28472.2</v>
      </c>
      <c r="K18" s="19">
        <f t="shared" si="0"/>
        <v>177.39724310776944</v>
      </c>
    </row>
    <row r="19" spans="1:11" s="5" customFormat="1" ht="14.1" customHeight="1" x14ac:dyDescent="0.25">
      <c r="A19" s="14" t="s">
        <v>19</v>
      </c>
      <c r="B19" s="25">
        <v>5582</v>
      </c>
      <c r="C19" s="25">
        <v>5711.6</v>
      </c>
      <c r="D19" s="25">
        <v>6277</v>
      </c>
      <c r="E19" s="25">
        <v>6299.8</v>
      </c>
      <c r="F19" s="25">
        <v>4981.8999999999996</v>
      </c>
      <c r="G19" s="25">
        <v>4368.3</v>
      </c>
      <c r="H19" s="25">
        <v>5329.1</v>
      </c>
      <c r="I19" s="25">
        <v>1420.6</v>
      </c>
      <c r="J19" s="25">
        <v>12319.1</v>
      </c>
      <c r="K19" s="19">
        <f t="shared" si="0"/>
        <v>1.2069329989251165</v>
      </c>
    </row>
    <row r="20" spans="1:11" s="5" customFormat="1" ht="14.1" customHeight="1" thickBot="1" x14ac:dyDescent="0.3">
      <c r="A20" s="26" t="s">
        <v>20</v>
      </c>
      <c r="B20" s="27">
        <v>200.2</v>
      </c>
      <c r="C20" s="27">
        <v>239.1</v>
      </c>
      <c r="D20" s="27">
        <v>483.8</v>
      </c>
      <c r="E20" s="27">
        <v>1003.4</v>
      </c>
      <c r="F20" s="27">
        <v>1061.4000000000001</v>
      </c>
      <c r="G20" s="27">
        <v>866.3</v>
      </c>
      <c r="H20" s="27">
        <v>4637.8</v>
      </c>
      <c r="I20" s="27">
        <v>13405.9</v>
      </c>
      <c r="J20" s="27">
        <v>13415.1</v>
      </c>
      <c r="K20" s="20">
        <f t="shared" si="0"/>
        <v>66.008491508491517</v>
      </c>
    </row>
    <row r="21" spans="1:11" s="1" customFormat="1" ht="13.5" thickBot="1" x14ac:dyDescent="0.3">
      <c r="A21" s="34" t="s">
        <v>4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</row>
    <row r="22" spans="1:11" s="5" customFormat="1" ht="13.5" customHeight="1" thickBot="1" x14ac:dyDescent="0.3">
      <c r="A22" s="32" t="s">
        <v>23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spans="1:11" s="5" customFormat="1" ht="13.5" customHeight="1" x14ac:dyDescent="0.25">
      <c r="A23" s="14" t="s">
        <v>24</v>
      </c>
      <c r="B23" s="28">
        <f>B6+B9+B12+B15+B18+B20</f>
        <v>129649.5</v>
      </c>
      <c r="C23" s="28">
        <f t="shared" ref="C23:I23" si="1">C6+C9+C12+C15+C18+C20</f>
        <v>136266.90000000002</v>
      </c>
      <c r="D23" s="28">
        <f t="shared" si="1"/>
        <v>139253.29999999999</v>
      </c>
      <c r="E23" s="28">
        <f t="shared" si="1"/>
        <v>133002.6</v>
      </c>
      <c r="F23" s="28">
        <f t="shared" si="1"/>
        <v>123049.29999999999</v>
      </c>
      <c r="G23" s="28">
        <f t="shared" si="1"/>
        <v>113789.40000000001</v>
      </c>
      <c r="H23" s="28">
        <f t="shared" si="1"/>
        <v>1069370.5000000002</v>
      </c>
      <c r="I23" s="28">
        <f t="shared" si="1"/>
        <v>6066004.2999999998</v>
      </c>
      <c r="J23" s="28">
        <f t="shared" ref="J23" si="2">J6+J9+J12+J15+J18+J20</f>
        <v>5873328.7000000002</v>
      </c>
      <c r="K23" s="18">
        <f>(J23-B23)/B23</f>
        <v>44.301591598887775</v>
      </c>
    </row>
    <row r="24" spans="1:11" s="5" customFormat="1" ht="13.5" customHeight="1" x14ac:dyDescent="0.25">
      <c r="A24" s="14" t="s">
        <v>42</v>
      </c>
      <c r="B24" s="28">
        <f>B5+B8+B11+B14+B17+B19</f>
        <v>80653.599999999991</v>
      </c>
      <c r="C24" s="28">
        <f t="shared" ref="C24:I24" si="3">C5+C8+C11+C14+C17+C19</f>
        <v>77959.200000000012</v>
      </c>
      <c r="D24" s="28">
        <f t="shared" si="3"/>
        <v>60370.400000000001</v>
      </c>
      <c r="E24" s="28">
        <f t="shared" si="3"/>
        <v>45170.9</v>
      </c>
      <c r="F24" s="28">
        <f t="shared" si="3"/>
        <v>43538.600000000006</v>
      </c>
      <c r="G24" s="28">
        <f t="shared" si="3"/>
        <v>48220.1</v>
      </c>
      <c r="H24" s="28">
        <f t="shared" si="3"/>
        <v>58119.999999999993</v>
      </c>
      <c r="I24" s="28">
        <f t="shared" si="3"/>
        <v>81749.399999999994</v>
      </c>
      <c r="J24" s="28">
        <f t="shared" ref="J24" si="4">J5+J8+J11+J14+J17+J19</f>
        <v>111310.00000000001</v>
      </c>
      <c r="K24" s="19">
        <f t="shared" ref="K24:K33" si="5">(J24-B24)/B24</f>
        <v>0.3800995863792816</v>
      </c>
    </row>
    <row r="25" spans="1:11" s="5" customFormat="1" ht="13.5" customHeight="1" x14ac:dyDescent="0.25">
      <c r="A25" s="14" t="s">
        <v>26</v>
      </c>
      <c r="B25" s="28">
        <f>B8+B9+B14+B15+B16+B19+B20</f>
        <v>199718.7</v>
      </c>
      <c r="C25" s="28">
        <f t="shared" ref="C25:I25" si="6">C8+C9+C14+C15+C16+C19+C20</f>
        <v>202401.80000000002</v>
      </c>
      <c r="D25" s="28">
        <f t="shared" si="6"/>
        <v>183303.60000000003</v>
      </c>
      <c r="E25" s="28">
        <f t="shared" si="6"/>
        <v>135040.70000000001</v>
      </c>
      <c r="F25" s="28">
        <f t="shared" si="6"/>
        <v>107081.59999999998</v>
      </c>
      <c r="G25" s="28">
        <f t="shared" si="6"/>
        <v>89855.8</v>
      </c>
      <c r="H25" s="28">
        <f t="shared" si="6"/>
        <v>611665.4</v>
      </c>
      <c r="I25" s="28">
        <f t="shared" si="6"/>
        <v>3350593.2</v>
      </c>
      <c r="J25" s="28">
        <f t="shared" ref="J25" si="7">J8+J9+J14+J15+J16+J19+J20</f>
        <v>3110836.8</v>
      </c>
      <c r="K25" s="19">
        <f t="shared" si="5"/>
        <v>14.576091773078833</v>
      </c>
    </row>
    <row r="26" spans="1:11" s="5" customFormat="1" ht="13.5" customHeight="1" x14ac:dyDescent="0.25">
      <c r="A26" s="14" t="s">
        <v>27</v>
      </c>
      <c r="B26" s="28">
        <f>B5+B6+B7+B11+B12+B13+B17+B18</f>
        <v>27391.3</v>
      </c>
      <c r="C26" s="28">
        <f t="shared" ref="C26:I26" si="8">C5+C6+C7+C11+C12+C13+C17+C18</f>
        <v>31177.299999999996</v>
      </c>
      <c r="D26" s="28">
        <f t="shared" si="8"/>
        <v>34783.300000000003</v>
      </c>
      <c r="E26" s="28">
        <f t="shared" si="8"/>
        <v>63603.1</v>
      </c>
      <c r="F26" s="28">
        <f t="shared" si="8"/>
        <v>78979.600000000006</v>
      </c>
      <c r="G26" s="28">
        <f t="shared" si="8"/>
        <v>91967.2</v>
      </c>
      <c r="H26" s="28">
        <f t="shared" si="8"/>
        <v>684035.39999999991</v>
      </c>
      <c r="I26" s="28">
        <f t="shared" si="8"/>
        <v>3805584.8999999994</v>
      </c>
      <c r="J26" s="28">
        <f t="shared" ref="J26" si="9">J5+J6+J7+J11+J12+J13+J17+J18</f>
        <v>3920129.1999999997</v>
      </c>
      <c r="K26" s="19">
        <f t="shared" si="5"/>
        <v>142.11585065330962</v>
      </c>
    </row>
    <row r="27" spans="1:11" s="5" customFormat="1" ht="13.5" customHeight="1" x14ac:dyDescent="0.25">
      <c r="A27" s="14" t="s">
        <v>29</v>
      </c>
      <c r="B27" s="28">
        <f>B5+B6+B8+B9+B11+B12+B14+B15+B17+B18+B19+B20</f>
        <v>210303.1</v>
      </c>
      <c r="C27" s="28">
        <f t="shared" ref="C27:I27" si="10">C5+C6+C8+C9+C11+C12+C14+C15+C17+C18+C19+C20</f>
        <v>214226.10000000006</v>
      </c>
      <c r="D27" s="28">
        <f t="shared" si="10"/>
        <v>199623.7</v>
      </c>
      <c r="E27" s="28">
        <f t="shared" si="10"/>
        <v>178173.49999999997</v>
      </c>
      <c r="F27" s="28">
        <f t="shared" si="10"/>
        <v>166587.89999999997</v>
      </c>
      <c r="G27" s="28">
        <f t="shared" si="10"/>
        <v>162009.50000000003</v>
      </c>
      <c r="H27" s="28">
        <f t="shared" si="10"/>
        <v>1127490.5000000005</v>
      </c>
      <c r="I27" s="28">
        <f t="shared" si="10"/>
        <v>6147753.7000000002</v>
      </c>
      <c r="J27" s="28">
        <f t="shared" ref="J27" si="11">J5+J6+J8+J9+J11+J12+J14+J15+J17+J18+J19+J20</f>
        <v>5984638.6999999993</v>
      </c>
      <c r="K27" s="19">
        <f t="shared" si="5"/>
        <v>27.457206289398489</v>
      </c>
    </row>
    <row r="28" spans="1:11" s="5" customFormat="1" ht="13.5" customHeight="1" x14ac:dyDescent="0.25">
      <c r="A28" s="14" t="s">
        <v>28</v>
      </c>
      <c r="B28" s="28">
        <f>B7+B10+B13+B16</f>
        <v>65176.4</v>
      </c>
      <c r="C28" s="28">
        <f t="shared" ref="C28:I28" si="12">C7+C10+C13+C16</f>
        <v>71647.400000000009</v>
      </c>
      <c r="D28" s="28">
        <f t="shared" si="12"/>
        <v>62936.1</v>
      </c>
      <c r="E28" s="28">
        <f t="shared" si="12"/>
        <v>51755.799999999996</v>
      </c>
      <c r="F28" s="28">
        <f t="shared" si="12"/>
        <v>44713.3</v>
      </c>
      <c r="G28" s="28">
        <f t="shared" si="12"/>
        <v>42179.099999999991</v>
      </c>
      <c r="H28" s="28">
        <f t="shared" si="12"/>
        <v>363060.6</v>
      </c>
      <c r="I28" s="28">
        <f t="shared" si="12"/>
        <v>2112235.6</v>
      </c>
      <c r="J28" s="28">
        <f t="shared" ref="J28" si="13">J7+J10+J13+J16</f>
        <v>2134828.4</v>
      </c>
      <c r="K28" s="19">
        <f t="shared" si="5"/>
        <v>31.754622838941703</v>
      </c>
    </row>
    <row r="29" spans="1:11" s="5" customFormat="1" ht="13.5" customHeight="1" x14ac:dyDescent="0.25">
      <c r="A29" s="14" t="s">
        <v>30</v>
      </c>
      <c r="B29" s="28">
        <f>B11+B12+B13+B14+B15+B16+B17+B18+B19+B20</f>
        <v>18622.5</v>
      </c>
      <c r="C29" s="28">
        <f t="shared" ref="C29:I29" si="14">C11+C12+C13+C14+C15+C16+C17+C18+C19+C20</f>
        <v>21946.699999999997</v>
      </c>
      <c r="D29" s="28">
        <f t="shared" si="14"/>
        <v>22534.499999999996</v>
      </c>
      <c r="E29" s="28">
        <f t="shared" si="14"/>
        <v>20321.100000000002</v>
      </c>
      <c r="F29" s="28">
        <f t="shared" si="14"/>
        <v>16877.5</v>
      </c>
      <c r="G29" s="28">
        <f t="shared" si="14"/>
        <v>16566.5</v>
      </c>
      <c r="H29" s="28">
        <f t="shared" si="14"/>
        <v>77101.400000000009</v>
      </c>
      <c r="I29" s="28">
        <f t="shared" si="14"/>
        <v>348558.7</v>
      </c>
      <c r="J29" s="28">
        <f t="shared" ref="J29" si="15">J11+J12+J13+J14+J15+J16+J17+J18+J19+J20</f>
        <v>342799.79999999993</v>
      </c>
      <c r="K29" s="19">
        <f t="shared" si="5"/>
        <v>17.407829238824</v>
      </c>
    </row>
    <row r="30" spans="1:11" s="5" customFormat="1" ht="13.5" customHeight="1" x14ac:dyDescent="0.25">
      <c r="A30" s="14" t="s">
        <v>31</v>
      </c>
      <c r="B30" s="28">
        <f>B12+B15+B18+B20</f>
        <v>428.4</v>
      </c>
      <c r="C30" s="28">
        <f>C12+C15+C18+C20</f>
        <v>1063.7</v>
      </c>
      <c r="D30" s="28">
        <f t="shared" ref="D30:I30" si="16">D12+D15+D18+D20</f>
        <v>1737.7</v>
      </c>
      <c r="E30" s="28">
        <f t="shared" si="16"/>
        <v>2578.3000000000002</v>
      </c>
      <c r="F30" s="28">
        <f t="shared" si="16"/>
        <v>2540</v>
      </c>
      <c r="G30" s="28">
        <f t="shared" si="16"/>
        <v>2953.3</v>
      </c>
      <c r="H30" s="28">
        <f t="shared" si="16"/>
        <v>21781.899999999998</v>
      </c>
      <c r="I30" s="28">
        <f t="shared" si="16"/>
        <v>102786.4</v>
      </c>
      <c r="J30" s="28">
        <f t="shared" ref="J30" si="17">J12+J15+J18+J20</f>
        <v>99828.700000000012</v>
      </c>
      <c r="K30" s="19">
        <f t="shared" si="5"/>
        <v>232.02684407096177</v>
      </c>
    </row>
    <row r="31" spans="1:11" s="5" customFormat="1" ht="13.5" customHeight="1" x14ac:dyDescent="0.25">
      <c r="A31" s="14" t="s">
        <v>32</v>
      </c>
      <c r="B31" s="28">
        <f>B17+B18+B19+B20</f>
        <v>6766.5999999999995</v>
      </c>
      <c r="C31" s="28">
        <f t="shared" ref="C31:I31" si="18">C17+C18+C19+C20</f>
        <v>6607.9000000000005</v>
      </c>
      <c r="D31" s="28">
        <f t="shared" si="18"/>
        <v>7474</v>
      </c>
      <c r="E31" s="28">
        <f t="shared" si="18"/>
        <v>8294.8000000000011</v>
      </c>
      <c r="F31" s="28">
        <f t="shared" si="18"/>
        <v>7545.7999999999993</v>
      </c>
      <c r="G31" s="28">
        <f t="shared" si="18"/>
        <v>7104.0000000000009</v>
      </c>
      <c r="H31" s="28">
        <f t="shared" si="18"/>
        <v>18417.3</v>
      </c>
      <c r="I31" s="28">
        <f t="shared" si="18"/>
        <v>52338.7</v>
      </c>
      <c r="J31" s="28">
        <f t="shared" ref="J31" si="19">J17+J18+J19+J20</f>
        <v>68634.7</v>
      </c>
      <c r="K31" s="19">
        <f t="shared" si="5"/>
        <v>9.1431590459019301</v>
      </c>
    </row>
    <row r="32" spans="1:11" s="5" customFormat="1" ht="13.5" customHeight="1" x14ac:dyDescent="0.25">
      <c r="A32" s="14" t="s">
        <v>33</v>
      </c>
      <c r="B32" s="28">
        <f>B6+B12+B18</f>
        <v>15041.3</v>
      </c>
      <c r="C32" s="28">
        <f t="shared" ref="C32:I32" si="20">C6+C12+C18</f>
        <v>15474</v>
      </c>
      <c r="D32" s="28">
        <f t="shared" si="20"/>
        <v>19273.2</v>
      </c>
      <c r="E32" s="28">
        <f t="shared" si="20"/>
        <v>39048.300000000003</v>
      </c>
      <c r="F32" s="28">
        <f t="shared" si="20"/>
        <v>47337.700000000004</v>
      </c>
      <c r="G32" s="28">
        <f t="shared" si="20"/>
        <v>50561.7</v>
      </c>
      <c r="H32" s="28">
        <f t="shared" si="20"/>
        <v>506050.3</v>
      </c>
      <c r="I32" s="28">
        <f t="shared" si="20"/>
        <v>2877124.8</v>
      </c>
      <c r="J32" s="28">
        <f t="shared" ref="J32" si="21">J6+J12+J18</f>
        <v>2927948.5</v>
      </c>
      <c r="K32" s="19">
        <f t="shared" si="5"/>
        <v>193.66060114484787</v>
      </c>
    </row>
    <row r="33" spans="1:11" s="5" customFormat="1" ht="13.5" customHeight="1" thickBot="1" x14ac:dyDescent="0.3">
      <c r="A33" s="14" t="s">
        <v>25</v>
      </c>
      <c r="B33" s="28">
        <f>SUM(B5:B20)</f>
        <v>275479.5</v>
      </c>
      <c r="C33" s="28">
        <f t="shared" ref="C33:I33" si="22">SUM(C5:C20)</f>
        <v>285873.49999999994</v>
      </c>
      <c r="D33" s="28">
        <f t="shared" si="22"/>
        <v>262559.80000000005</v>
      </c>
      <c r="E33" s="28">
        <f t="shared" si="22"/>
        <v>229929.3</v>
      </c>
      <c r="F33" s="28">
        <f t="shared" si="22"/>
        <v>211301.19999999995</v>
      </c>
      <c r="G33" s="28">
        <f t="shared" si="22"/>
        <v>204188.60000000003</v>
      </c>
      <c r="H33" s="28">
        <f t="shared" si="22"/>
        <v>1490551.1000000003</v>
      </c>
      <c r="I33" s="28">
        <f t="shared" si="22"/>
        <v>8259989.3000000007</v>
      </c>
      <c r="J33" s="28">
        <f t="shared" ref="J33" si="23">SUM(J5:J20)</f>
        <v>8119467.0999999987</v>
      </c>
      <c r="K33" s="20">
        <f t="shared" si="5"/>
        <v>28.473943070174002</v>
      </c>
    </row>
    <row r="34" spans="1:11" s="5" customFormat="1" ht="13.5" customHeight="1" thickBot="1" x14ac:dyDescent="0.3">
      <c r="A34" s="32" t="s">
        <v>21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</row>
    <row r="35" spans="1:11" s="5" customFormat="1" ht="13.5" customHeight="1" x14ac:dyDescent="0.25">
      <c r="A35" s="14" t="s">
        <v>22</v>
      </c>
      <c r="B35" s="11">
        <f>B23/B33</f>
        <v>0.47063211600137217</v>
      </c>
      <c r="C35" s="11">
        <f t="shared" ref="C35:I35" si="24">C23/C33</f>
        <v>0.47666852646362834</v>
      </c>
      <c r="D35" s="11">
        <f t="shared" si="24"/>
        <v>0.53036793903712587</v>
      </c>
      <c r="E35" s="11">
        <f t="shared" si="24"/>
        <v>0.57844998440825079</v>
      </c>
      <c r="F35" s="11">
        <f t="shared" si="24"/>
        <v>0.58234075338900115</v>
      </c>
      <c r="G35" s="11">
        <f t="shared" si="24"/>
        <v>0.55727596937341262</v>
      </c>
      <c r="H35" s="11">
        <f t="shared" si="24"/>
        <v>0.71743296824912606</v>
      </c>
      <c r="I35" s="11">
        <f t="shared" si="24"/>
        <v>0.73438403848779799</v>
      </c>
      <c r="J35" s="11">
        <f t="shared" ref="J35" si="25">J23/J33</f>
        <v>0.72336381534201932</v>
      </c>
      <c r="K35" s="18">
        <f>(J35-B35)/B35</f>
        <v>0.53700478728041223</v>
      </c>
    </row>
    <row r="36" spans="1:11" s="5" customFormat="1" ht="13.5" customHeight="1" thickBot="1" x14ac:dyDescent="0.3">
      <c r="A36" s="14" t="s">
        <v>34</v>
      </c>
      <c r="B36" s="11">
        <f>B24/B33</f>
        <v>0.29277532447967997</v>
      </c>
      <c r="C36" s="11">
        <f t="shared" ref="C36:I36" si="26">C24/C33</f>
        <v>0.27270523500779198</v>
      </c>
      <c r="D36" s="11">
        <f t="shared" si="26"/>
        <v>0.22993009592481403</v>
      </c>
      <c r="E36" s="11">
        <f t="shared" si="26"/>
        <v>0.19645560613632104</v>
      </c>
      <c r="F36" s="11">
        <f t="shared" si="26"/>
        <v>0.20604994197855958</v>
      </c>
      <c r="G36" s="11">
        <f t="shared" si="26"/>
        <v>0.23615471186932077</v>
      </c>
      <c r="H36" s="11">
        <f t="shared" si="26"/>
        <v>3.8992289496146748E-2</v>
      </c>
      <c r="I36" s="11">
        <f t="shared" si="26"/>
        <v>9.8970346123813963E-3</v>
      </c>
      <c r="J36" s="11">
        <f t="shared" ref="J36" si="27">J24/J33</f>
        <v>1.3709027775973133E-2</v>
      </c>
      <c r="K36" s="22">
        <f t="shared" ref="K36" si="28">(J36-B36)/B36</f>
        <v>-0.9531756038513941</v>
      </c>
    </row>
    <row r="37" spans="1:11" s="5" customFormat="1" ht="13.5" customHeight="1" thickBot="1" x14ac:dyDescent="0.3">
      <c r="A37" s="32" t="s">
        <v>35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</row>
    <row r="38" spans="1:11" s="5" customFormat="1" ht="13.5" customHeight="1" x14ac:dyDescent="0.25">
      <c r="A38" s="14" t="s">
        <v>36</v>
      </c>
      <c r="B38" s="11">
        <f>B26/(B26+B25)</f>
        <v>0.12060807538197349</v>
      </c>
      <c r="C38" s="11">
        <f t="shared" ref="C38:I38" si="29">C26/(C26+C25)</f>
        <v>0.13347641120288586</v>
      </c>
      <c r="D38" s="11">
        <f t="shared" si="29"/>
        <v>0.15949284436616779</v>
      </c>
      <c r="E38" s="11">
        <f t="shared" si="29"/>
        <v>0.32018668591720451</v>
      </c>
      <c r="F38" s="11">
        <f t="shared" si="29"/>
        <v>0.42448183715895638</v>
      </c>
      <c r="G38" s="11">
        <f t="shared" si="29"/>
        <v>0.50580619613580236</v>
      </c>
      <c r="H38" s="11">
        <f t="shared" si="29"/>
        <v>0.52792697202934502</v>
      </c>
      <c r="I38" s="11">
        <f t="shared" si="29"/>
        <v>0.53179013250103424</v>
      </c>
      <c r="J38" s="11">
        <f t="shared" ref="J38" si="30">J26/(J26+J25)</f>
        <v>0.55755200636726154</v>
      </c>
      <c r="K38" s="18">
        <f>(J38-B38)/B38</f>
        <v>3.6228414192122598</v>
      </c>
    </row>
    <row r="39" spans="1:11" s="5" customFormat="1" ht="13.5" customHeight="1" thickBot="1" x14ac:dyDescent="0.3">
      <c r="A39" s="14" t="s">
        <v>37</v>
      </c>
      <c r="B39" s="11">
        <f>B25/B26</f>
        <v>7.2913187763998062</v>
      </c>
      <c r="C39" s="11">
        <f t="shared" ref="C39:I39" si="31">C25/C26</f>
        <v>6.4919604968999893</v>
      </c>
      <c r="D39" s="11">
        <f t="shared" si="31"/>
        <v>5.2698737612589959</v>
      </c>
      <c r="E39" s="11">
        <f t="shared" si="31"/>
        <v>2.123177958307064</v>
      </c>
      <c r="F39" s="11">
        <f t="shared" si="31"/>
        <v>1.3558133999159272</v>
      </c>
      <c r="G39" s="11">
        <f t="shared" si="31"/>
        <v>0.97704181490792374</v>
      </c>
      <c r="H39" s="11">
        <f t="shared" si="31"/>
        <v>0.89420138197526045</v>
      </c>
      <c r="I39" s="11">
        <f t="shared" si="31"/>
        <v>0.88044105913916171</v>
      </c>
      <c r="J39" s="11">
        <f t="shared" ref="J39" si="32">J25/J26</f>
        <v>0.79355466141269015</v>
      </c>
      <c r="K39" s="22">
        <f t="shared" ref="K39" si="33">(J39-B39)/B39</f>
        <v>-0.8911644538185286</v>
      </c>
    </row>
    <row r="40" spans="1:11" s="5" customFormat="1" ht="13.5" customHeight="1" thickBot="1" x14ac:dyDescent="0.3">
      <c r="A40" s="32" t="s">
        <v>38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</row>
    <row r="41" spans="1:11" s="5" customFormat="1" ht="13.5" customHeight="1" x14ac:dyDescent="0.25">
      <c r="A41" s="14" t="s">
        <v>39</v>
      </c>
      <c r="B41" s="11">
        <f>B28/B33</f>
        <v>0.23659255951894786</v>
      </c>
      <c r="C41" s="11">
        <f t="shared" ref="C41:I41" si="34">C28/C33</f>
        <v>0.25062623852858001</v>
      </c>
      <c r="D41" s="11">
        <f t="shared" si="34"/>
        <v>0.23970196503805985</v>
      </c>
      <c r="E41" s="11">
        <f t="shared" si="34"/>
        <v>0.22509440945542825</v>
      </c>
      <c r="F41" s="11">
        <f t="shared" si="34"/>
        <v>0.21160930463243943</v>
      </c>
      <c r="G41" s="11">
        <f t="shared" si="34"/>
        <v>0.2065693187572665</v>
      </c>
      <c r="H41" s="11">
        <f t="shared" si="34"/>
        <v>0.24357474225472706</v>
      </c>
      <c r="I41" s="11">
        <f t="shared" si="34"/>
        <v>0.25571892689982056</v>
      </c>
      <c r="J41" s="11">
        <f t="shared" ref="J41" si="35">J28/J33</f>
        <v>0.26292715688200774</v>
      </c>
      <c r="K41" s="18">
        <f>(J41-B41)/B41</f>
        <v>0.11130780028165184</v>
      </c>
    </row>
    <row r="42" spans="1:11" s="5" customFormat="1" ht="13.5" customHeight="1" thickBot="1" x14ac:dyDescent="0.3">
      <c r="A42" s="14" t="s">
        <v>54</v>
      </c>
      <c r="B42" s="11">
        <f>B27/B28</f>
        <v>3.226675606507877</v>
      </c>
      <c r="C42" s="11">
        <f t="shared" ref="C42:I42" si="36">C27/C28</f>
        <v>2.9900052200079839</v>
      </c>
      <c r="D42" s="11">
        <f t="shared" si="36"/>
        <v>3.171847318152857</v>
      </c>
      <c r="E42" s="11">
        <f t="shared" si="36"/>
        <v>3.4425803484826818</v>
      </c>
      <c r="F42" s="11">
        <f t="shared" si="36"/>
        <v>3.7256901190473517</v>
      </c>
      <c r="G42" s="11">
        <f t="shared" si="36"/>
        <v>3.8409899689656739</v>
      </c>
      <c r="H42" s="11">
        <f t="shared" si="36"/>
        <v>3.1055159937487034</v>
      </c>
      <c r="I42" s="11">
        <f t="shared" si="36"/>
        <v>2.9105435492139229</v>
      </c>
      <c r="J42" s="11">
        <f t="shared" ref="J42" si="37">J27/J28</f>
        <v>2.803334778570493</v>
      </c>
      <c r="K42" s="22">
        <f t="shared" ref="K42" si="38">(J42-B42)/B42</f>
        <v>-0.13120030631016907</v>
      </c>
    </row>
    <row r="43" spans="1:11" s="5" customFormat="1" ht="13.5" customHeight="1" thickBot="1" x14ac:dyDescent="0.3">
      <c r="A43" s="32" t="s">
        <v>40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</row>
    <row r="44" spans="1:11" s="5" customFormat="1" ht="13.5" customHeight="1" thickBot="1" x14ac:dyDescent="0.3">
      <c r="A44" s="14" t="s">
        <v>41</v>
      </c>
      <c r="B44" s="11">
        <f>B29/B33</f>
        <v>6.7600311456932363E-2</v>
      </c>
      <c r="C44" s="11">
        <f t="shared" ref="C44:J44" si="39">C29/C33</f>
        <v>7.6770669544396389E-2</v>
      </c>
      <c r="D44" s="11">
        <f t="shared" si="39"/>
        <v>8.5826162268557452E-2</v>
      </c>
      <c r="E44" s="11">
        <f t="shared" si="39"/>
        <v>8.8379775870234906E-2</v>
      </c>
      <c r="F44" s="11">
        <f t="shared" si="39"/>
        <v>7.9874132281312196E-2</v>
      </c>
      <c r="G44" s="11">
        <f t="shared" si="39"/>
        <v>8.1133324779150237E-2</v>
      </c>
      <c r="H44" s="11">
        <f t="shared" si="39"/>
        <v>5.1726774077051091E-2</v>
      </c>
      <c r="I44" s="11">
        <f t="shared" si="39"/>
        <v>4.2198444494353032E-2</v>
      </c>
      <c r="J44" s="11">
        <f t="shared" si="39"/>
        <v>4.2219494922271436E-2</v>
      </c>
      <c r="K44" s="29">
        <f>(J44-B44)/B44</f>
        <v>-0.37545413604833539</v>
      </c>
    </row>
    <row r="45" spans="1:11" s="5" customFormat="1" ht="13.5" customHeight="1" thickBot="1" x14ac:dyDescent="0.3">
      <c r="A45" s="32" t="s">
        <v>43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1" s="5" customFormat="1" ht="13.5" customHeight="1" thickBot="1" x14ac:dyDescent="0.3">
      <c r="A46" s="14" t="s">
        <v>44</v>
      </c>
      <c r="B46" s="11">
        <f>B30/B29</f>
        <v>2.3004430124848971E-2</v>
      </c>
      <c r="C46" s="11">
        <f t="shared" ref="C46:J46" si="40">C30/C29</f>
        <v>4.8467423348384962E-2</v>
      </c>
      <c r="D46" s="11">
        <f t="shared" si="40"/>
        <v>7.7112871375002792E-2</v>
      </c>
      <c r="E46" s="11">
        <f t="shared" si="40"/>
        <v>0.12687797412541643</v>
      </c>
      <c r="F46" s="11">
        <f t="shared" si="40"/>
        <v>0.1504962227818101</v>
      </c>
      <c r="G46" s="11">
        <f t="shared" si="40"/>
        <v>0.17826939908852202</v>
      </c>
      <c r="H46" s="11">
        <f t="shared" si="40"/>
        <v>0.28250978581452468</v>
      </c>
      <c r="I46" s="11">
        <f t="shared" si="40"/>
        <v>0.29488978470484312</v>
      </c>
      <c r="J46" s="11">
        <f t="shared" si="40"/>
        <v>0.29121574750043622</v>
      </c>
      <c r="K46" s="18">
        <f>(J46-B46)/B46</f>
        <v>11.659115914628558</v>
      </c>
    </row>
    <row r="47" spans="1:11" s="5" customFormat="1" ht="13.5" customHeight="1" thickBot="1" x14ac:dyDescent="0.3">
      <c r="A47" s="32" t="s">
        <v>45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11" s="5" customFormat="1" ht="13.5" customHeight="1" x14ac:dyDescent="0.25">
      <c r="A48" s="14" t="s">
        <v>46</v>
      </c>
      <c r="B48" s="23">
        <f>B31/B33</f>
        <v>2.4562989260543885E-2</v>
      </c>
      <c r="C48" s="23">
        <f t="shared" ref="C48:J48" si="41">C31/C33</f>
        <v>2.3114769294810475E-2</v>
      </c>
      <c r="D48" s="23">
        <f t="shared" si="41"/>
        <v>2.8465896150134173E-2</v>
      </c>
      <c r="E48" s="23">
        <f t="shared" si="41"/>
        <v>3.6075437101752587E-2</v>
      </c>
      <c r="F48" s="23">
        <f t="shared" si="41"/>
        <v>3.5711108124326797E-2</v>
      </c>
      <c r="G48" s="23">
        <f t="shared" si="41"/>
        <v>3.4791364454234953E-2</v>
      </c>
      <c r="H48" s="23">
        <f t="shared" si="41"/>
        <v>1.2356033952811141E-2</v>
      </c>
      <c r="I48" s="23">
        <f t="shared" si="41"/>
        <v>6.3364125665392804E-3</v>
      </c>
      <c r="J48" s="23">
        <f t="shared" si="41"/>
        <v>8.4531040220607589E-3</v>
      </c>
      <c r="K48" s="29">
        <f>(J48-B48)/B48</f>
        <v>-0.65586012629011803</v>
      </c>
    </row>
    <row r="49" spans="1:11" s="5" customFormat="1" ht="16.5" customHeight="1" thickBot="1" x14ac:dyDescent="0.3">
      <c r="A49" s="14" t="s">
        <v>47</v>
      </c>
      <c r="B49" s="23">
        <f>(B20+B32)/B31</f>
        <v>2.2524606153755213</v>
      </c>
      <c r="C49" s="23">
        <f t="shared" ref="C49:J49" si="42">(C20+C32)/C31</f>
        <v>2.3779264214046822</v>
      </c>
      <c r="D49" s="23">
        <f t="shared" si="42"/>
        <v>2.6434305592721432</v>
      </c>
      <c r="E49" s="23">
        <f t="shared" si="42"/>
        <v>4.828531127935574</v>
      </c>
      <c r="F49" s="23">
        <f t="shared" si="42"/>
        <v>6.4140448991491974</v>
      </c>
      <c r="G49" s="23">
        <f t="shared" si="42"/>
        <v>7.2393018018018012</v>
      </c>
      <c r="H49" s="23">
        <f t="shared" si="42"/>
        <v>27.728717021496092</v>
      </c>
      <c r="I49" s="23">
        <f t="shared" si="42"/>
        <v>55.227407253141557</v>
      </c>
      <c r="J49" s="23">
        <f t="shared" si="42"/>
        <v>42.855342851356532</v>
      </c>
      <c r="K49" s="19">
        <f t="shared" ref="K49" si="43">(J49-B49)/B49</f>
        <v>18.026012068234039</v>
      </c>
    </row>
    <row r="50" spans="1:11" s="5" customFormat="1" ht="13.5" customHeight="1" thickBot="1" x14ac:dyDescent="0.3">
      <c r="A50" s="32" t="s">
        <v>48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s="5" customFormat="1" ht="13.5" customHeight="1" x14ac:dyDescent="0.25">
      <c r="A51" s="14" t="s">
        <v>49</v>
      </c>
      <c r="B51" s="11">
        <f>B26/B33</f>
        <v>9.9431355146208697E-2</v>
      </c>
      <c r="C51" s="11">
        <f t="shared" ref="C51:I51" si="44">C26/C33</f>
        <v>0.10905977643957905</v>
      </c>
      <c r="D51" s="11">
        <f t="shared" si="44"/>
        <v>0.13247762985803613</v>
      </c>
      <c r="E51" s="11">
        <f t="shared" si="44"/>
        <v>0.2766202480501615</v>
      </c>
      <c r="F51" s="11">
        <f t="shared" si="44"/>
        <v>0.37377733775293287</v>
      </c>
      <c r="G51" s="11">
        <f t="shared" si="44"/>
        <v>0.45040320566378328</v>
      </c>
      <c r="H51" s="11">
        <f t="shared" si="44"/>
        <v>0.4589144243360726</v>
      </c>
      <c r="I51" s="11">
        <f t="shared" si="44"/>
        <v>0.46072516098779925</v>
      </c>
      <c r="J51" s="11">
        <f t="shared" ref="J51" si="45">J26/J33</f>
        <v>0.48280621766421106</v>
      </c>
      <c r="K51" s="18">
        <f>(J51-B51)/B51</f>
        <v>3.8556737153412959</v>
      </c>
    </row>
    <row r="52" spans="1:11" s="5" customFormat="1" ht="16.5" customHeight="1" thickBot="1" x14ac:dyDescent="0.3">
      <c r="A52" s="14" t="s">
        <v>50</v>
      </c>
      <c r="B52" s="11">
        <f>B25/B33</f>
        <v>0.72498570674042895</v>
      </c>
      <c r="C52" s="11">
        <f t="shared" ref="C52:I52" si="46">C25/C33</f>
        <v>0.70801176044649139</v>
      </c>
      <c r="D52" s="11">
        <f t="shared" si="46"/>
        <v>0.6981403855426459</v>
      </c>
      <c r="E52" s="11">
        <f t="shared" si="46"/>
        <v>0.58731401348153545</v>
      </c>
      <c r="F52" s="11">
        <f t="shared" si="46"/>
        <v>0.50677232311032783</v>
      </c>
      <c r="G52" s="11">
        <f t="shared" si="46"/>
        <v>0.44006276550208967</v>
      </c>
      <c r="H52" s="11">
        <f t="shared" si="46"/>
        <v>0.41036191244969722</v>
      </c>
      <c r="I52" s="11">
        <f t="shared" si="46"/>
        <v>0.40564134871215873</v>
      </c>
      <c r="J52" s="11">
        <f t="shared" ref="J52" si="47">J25/J33</f>
        <v>0.38313312458646459</v>
      </c>
      <c r="K52" s="22">
        <f t="shared" ref="K52" si="48">(J52-B52)/B52</f>
        <v>-0.47153009911181593</v>
      </c>
    </row>
    <row r="53" spans="1:11" s="5" customFormat="1" ht="13.5" customHeight="1" thickBot="1" x14ac:dyDescent="0.3">
      <c r="A53" s="32" t="s">
        <v>51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</row>
    <row r="54" spans="1:11" s="5" customFormat="1" ht="13.5" customHeight="1" x14ac:dyDescent="0.25">
      <c r="A54" s="14" t="s">
        <v>52</v>
      </c>
      <c r="B54" s="11">
        <f>B23/B33</f>
        <v>0.47063211600137217</v>
      </c>
      <c r="C54" s="11">
        <f t="shared" ref="C54:I54" si="49">C23/C33</f>
        <v>0.47666852646362834</v>
      </c>
      <c r="D54" s="11">
        <f t="shared" si="49"/>
        <v>0.53036793903712587</v>
      </c>
      <c r="E54" s="11">
        <f t="shared" si="49"/>
        <v>0.57844998440825079</v>
      </c>
      <c r="F54" s="11">
        <f t="shared" si="49"/>
        <v>0.58234075338900115</v>
      </c>
      <c r="G54" s="11">
        <f t="shared" si="49"/>
        <v>0.55727596937341262</v>
      </c>
      <c r="H54" s="11">
        <f t="shared" si="49"/>
        <v>0.71743296824912606</v>
      </c>
      <c r="I54" s="11">
        <f t="shared" si="49"/>
        <v>0.73438403848779799</v>
      </c>
      <c r="J54" s="11">
        <f t="shared" ref="J54" si="50">J23/J33</f>
        <v>0.72336381534201932</v>
      </c>
      <c r="K54" s="18">
        <f>(J54-B54)/B54</f>
        <v>0.53700478728041223</v>
      </c>
    </row>
    <row r="55" spans="1:11" s="5" customFormat="1" ht="16.5" customHeight="1" thickBot="1" x14ac:dyDescent="0.3">
      <c r="A55" s="26" t="s">
        <v>53</v>
      </c>
      <c r="B55" s="30">
        <f>B25/B33</f>
        <v>0.72498570674042895</v>
      </c>
      <c r="C55" s="30">
        <f t="shared" ref="C55:I55" si="51">C25/C33</f>
        <v>0.70801176044649139</v>
      </c>
      <c r="D55" s="30">
        <f t="shared" si="51"/>
        <v>0.6981403855426459</v>
      </c>
      <c r="E55" s="30">
        <f t="shared" si="51"/>
        <v>0.58731401348153545</v>
      </c>
      <c r="F55" s="30">
        <f t="shared" si="51"/>
        <v>0.50677232311032783</v>
      </c>
      <c r="G55" s="30">
        <f t="shared" si="51"/>
        <v>0.44006276550208967</v>
      </c>
      <c r="H55" s="30">
        <f t="shared" si="51"/>
        <v>0.41036191244969722</v>
      </c>
      <c r="I55" s="30">
        <f t="shared" si="51"/>
        <v>0.40564134871215873</v>
      </c>
      <c r="J55" s="30">
        <f t="shared" ref="J55" si="52">J25/J33</f>
        <v>0.38313312458646459</v>
      </c>
      <c r="K55" s="31">
        <f t="shared" ref="K55" si="53">(J55-B55)/B55</f>
        <v>-0.47153009911181593</v>
      </c>
    </row>
    <row r="56" spans="1:11" s="5" customFormat="1" ht="11.25" x14ac:dyDescent="0.25">
      <c r="A56" s="16" t="s">
        <v>1</v>
      </c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pans="1:11" s="5" customFormat="1" ht="11.25" x14ac:dyDescent="0.25">
      <c r="A57" s="16" t="s">
        <v>2</v>
      </c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 s="5" customFormat="1" ht="11.25" x14ac:dyDescent="0.25">
      <c r="A58" s="17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 s="5" customFormat="1" ht="11.25" x14ac:dyDescent="0.25">
      <c r="A59" s="17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s="1" customFormat="1" ht="12.75" x14ac:dyDescent="0.25">
      <c r="A60" s="17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 s="1" customFormat="1" ht="12.75" x14ac:dyDescent="0.25">
      <c r="A61" s="17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 s="1" customFormat="1" ht="12.75" x14ac:dyDescent="0.25">
      <c r="A62" s="17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1" customFormat="1" ht="12.75" x14ac:dyDescent="0.25">
      <c r="A63" s="17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 s="1" customFormat="1" ht="12.75" x14ac:dyDescent="0.25">
      <c r="A64" s="17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 s="1" customFormat="1" ht="12.75" x14ac:dyDescent="0.25">
      <c r="A65" s="17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 s="1" customFormat="1" ht="12.75" x14ac:dyDescent="0.25">
      <c r="A66" s="17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 s="1" customFormat="1" ht="12.75" x14ac:dyDescent="0.25">
      <c r="A67" s="17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s="1" customFormat="1" ht="12.75" x14ac:dyDescent="0.25">
      <c r="A68" s="17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1" s="1" customFormat="1" ht="12.75" x14ac:dyDescent="0.25">
      <c r="A69" s="17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 s="1" customFormat="1" ht="12.75" x14ac:dyDescent="0.25">
      <c r="A70" s="6"/>
      <c r="B70" s="8"/>
      <c r="C70" s="8"/>
      <c r="D70" s="8"/>
      <c r="E70" s="8"/>
      <c r="F70" s="8"/>
      <c r="G70" s="8"/>
      <c r="H70" s="8"/>
      <c r="I70" s="8"/>
      <c r="J70" s="8"/>
      <c r="K70" s="8"/>
    </row>
  </sheetData>
  <mergeCells count="11">
    <mergeCell ref="A45:K45"/>
    <mergeCell ref="A47:K47"/>
    <mergeCell ref="A53:K53"/>
    <mergeCell ref="A4:K4"/>
    <mergeCell ref="A21:K21"/>
    <mergeCell ref="A50:K50"/>
    <mergeCell ref="A22:K22"/>
    <mergeCell ref="A34:K34"/>
    <mergeCell ref="A37:K37"/>
    <mergeCell ref="A40:K40"/>
    <mergeCell ref="A43:K4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 Total Deposits Banks(17-25)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ghalia hamamy</cp:lastModifiedBy>
  <dcterms:created xsi:type="dcterms:W3CDTF">2025-12-19T12:55:21Z</dcterms:created>
  <dcterms:modified xsi:type="dcterms:W3CDTF">2026-06-15T17:50:45Z</dcterms:modified>
</cp:coreProperties>
</file>