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A79BACA0-E716-41B9-BA80-8E86010B8D4F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28. BDL. Balance Sheet (65-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52" i="1" l="1"/>
  <c r="BK51" i="1"/>
  <c r="BK49" i="1"/>
  <c r="BK48" i="1"/>
  <c r="BK46" i="1"/>
  <c r="BK44" i="1"/>
  <c r="BK43" i="1"/>
  <c r="BK41" i="1"/>
  <c r="BK40" i="1"/>
  <c r="BK38" i="1"/>
  <c r="BK37" i="1"/>
  <c r="BK35" i="1"/>
  <c r="BK33" i="1"/>
  <c r="BK34" i="1"/>
  <c r="BK32" i="1"/>
  <c r="BK30" i="1"/>
  <c r="BK29" i="1"/>
  <c r="BK28" i="1"/>
  <c r="BK25" i="1"/>
  <c r="BK24" i="1"/>
  <c r="BK23" i="1"/>
  <c r="BK22" i="1"/>
  <c r="BK21" i="1"/>
  <c r="BK20" i="1"/>
  <c r="BK19" i="1"/>
  <c r="BK18" i="1"/>
  <c r="BK15" i="1"/>
  <c r="BK14" i="1"/>
  <c r="BK13" i="1"/>
  <c r="BK12" i="1"/>
  <c r="BK10" i="1"/>
  <c r="BK9" i="1"/>
  <c r="BK17" i="1"/>
  <c r="BK11" i="1"/>
  <c r="BK6" i="1"/>
  <c r="BK7" i="1"/>
  <c r="BK8" i="1"/>
  <c r="BK5" i="1"/>
  <c r="BJ51" i="1"/>
  <c r="BJ52" i="1"/>
  <c r="BJ48" i="1"/>
  <c r="BJ49" i="1"/>
  <c r="BJ46" i="1"/>
  <c r="BJ43" i="1"/>
  <c r="BJ44" i="1"/>
  <c r="BJ40" i="1"/>
  <c r="BJ41" i="1"/>
  <c r="BJ37" i="1"/>
  <c r="BJ38" i="1"/>
  <c r="BJ32" i="1"/>
  <c r="BJ33" i="1"/>
  <c r="BJ34" i="1"/>
  <c r="BJ35" i="1"/>
  <c r="BJ28" i="1"/>
  <c r="BJ29" i="1"/>
  <c r="BJ30" i="1"/>
  <c r="BJ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52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51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48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41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35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34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33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32" i="1"/>
  <c r="BI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7" i="1"/>
  <c r="B40" i="1" s="1"/>
  <c r="C7" i="1"/>
  <c r="C37" i="1" s="1"/>
  <c r="D7" i="1"/>
  <c r="D37" i="1" s="1"/>
  <c r="E7" i="1"/>
  <c r="E40" i="1" s="1"/>
  <c r="F7" i="1"/>
  <c r="F40" i="1" s="1"/>
  <c r="G7" i="1"/>
  <c r="G40" i="1" s="1"/>
  <c r="H7" i="1"/>
  <c r="H40" i="1" s="1"/>
  <c r="I7" i="1"/>
  <c r="I40" i="1" s="1"/>
  <c r="J7" i="1"/>
  <c r="J40" i="1" s="1"/>
  <c r="K7" i="1"/>
  <c r="K37" i="1" s="1"/>
  <c r="L7" i="1"/>
  <c r="L37" i="1" s="1"/>
  <c r="M7" i="1"/>
  <c r="M40" i="1" s="1"/>
  <c r="N7" i="1"/>
  <c r="N40" i="1" s="1"/>
  <c r="O7" i="1"/>
  <c r="O40" i="1" s="1"/>
  <c r="P7" i="1"/>
  <c r="P40" i="1" s="1"/>
  <c r="Q7" i="1"/>
  <c r="Q40" i="1" s="1"/>
  <c r="R7" i="1"/>
  <c r="R40" i="1" s="1"/>
  <c r="S7" i="1"/>
  <c r="S37" i="1" s="1"/>
  <c r="T7" i="1"/>
  <c r="T37" i="1" s="1"/>
  <c r="U7" i="1"/>
  <c r="U40" i="1" s="1"/>
  <c r="V7" i="1"/>
  <c r="V40" i="1" s="1"/>
  <c r="W7" i="1"/>
  <c r="W40" i="1" s="1"/>
  <c r="X7" i="1"/>
  <c r="X40" i="1" s="1"/>
  <c r="Y7" i="1"/>
  <c r="Y40" i="1" s="1"/>
  <c r="Z7" i="1"/>
  <c r="Z40" i="1" s="1"/>
  <c r="AA7" i="1"/>
  <c r="AA37" i="1" s="1"/>
  <c r="AB7" i="1"/>
  <c r="AB37" i="1" s="1"/>
  <c r="AC7" i="1"/>
  <c r="AC40" i="1" s="1"/>
  <c r="AD7" i="1"/>
  <c r="AD40" i="1" s="1"/>
  <c r="AE7" i="1"/>
  <c r="AE40" i="1" s="1"/>
  <c r="AF7" i="1"/>
  <c r="AF40" i="1" s="1"/>
  <c r="AG7" i="1"/>
  <c r="AG40" i="1" s="1"/>
  <c r="AH7" i="1"/>
  <c r="AH40" i="1" s="1"/>
  <c r="AI7" i="1"/>
  <c r="AI37" i="1" s="1"/>
  <c r="AJ7" i="1"/>
  <c r="AJ37" i="1" s="1"/>
  <c r="AK7" i="1"/>
  <c r="AK40" i="1" s="1"/>
  <c r="AL7" i="1"/>
  <c r="AL40" i="1" s="1"/>
  <c r="AM7" i="1"/>
  <c r="AM40" i="1" s="1"/>
  <c r="AN7" i="1"/>
  <c r="AN40" i="1" s="1"/>
  <c r="AO7" i="1"/>
  <c r="AO40" i="1" s="1"/>
  <c r="AP7" i="1"/>
  <c r="AP40" i="1" s="1"/>
  <c r="AQ7" i="1"/>
  <c r="AQ37" i="1" s="1"/>
  <c r="AR7" i="1"/>
  <c r="AR37" i="1" s="1"/>
  <c r="AS7" i="1"/>
  <c r="AS40" i="1" s="1"/>
  <c r="AT7" i="1"/>
  <c r="AT40" i="1" s="1"/>
  <c r="BI7" i="1"/>
  <c r="BI49" i="1" s="1"/>
  <c r="BH7" i="1"/>
  <c r="BH37" i="1" s="1"/>
  <c r="BG7" i="1"/>
  <c r="BG37" i="1" s="1"/>
  <c r="BF7" i="1"/>
  <c r="BF40" i="1" s="1"/>
  <c r="BE7" i="1"/>
  <c r="BE37" i="1" s="1"/>
  <c r="BD7" i="1"/>
  <c r="BD40" i="1" s="1"/>
  <c r="BC7" i="1"/>
  <c r="BC40" i="1" s="1"/>
  <c r="BB7" i="1"/>
  <c r="BB40" i="1" s="1"/>
  <c r="BA7" i="1"/>
  <c r="BA40" i="1" s="1"/>
  <c r="AZ7" i="1"/>
  <c r="AZ37" i="1" s="1"/>
  <c r="AY7" i="1"/>
  <c r="AY37" i="1" s="1"/>
  <c r="AX7" i="1"/>
  <c r="AX37" i="1" s="1"/>
  <c r="AW7" i="1"/>
  <c r="AW37" i="1" s="1"/>
  <c r="AV7" i="1"/>
  <c r="AV40" i="1" s="1"/>
  <c r="AU7" i="1"/>
  <c r="AU40" i="1" s="1"/>
  <c r="BD37" i="1" l="1"/>
  <c r="AV37" i="1"/>
  <c r="BG49" i="1"/>
  <c r="AY49" i="1"/>
  <c r="AQ49" i="1"/>
  <c r="AP49" i="1"/>
  <c r="J49" i="1"/>
  <c r="I37" i="1"/>
  <c r="BH49" i="1"/>
  <c r="AZ49" i="1"/>
  <c r="AR49" i="1"/>
  <c r="AJ49" i="1"/>
  <c r="AB49" i="1"/>
  <c r="T49" i="1"/>
  <c r="L49" i="1"/>
  <c r="D49" i="1"/>
  <c r="AI49" i="1"/>
  <c r="AX49" i="1"/>
  <c r="AO37" i="1"/>
  <c r="BE49" i="1"/>
  <c r="AW49" i="1"/>
  <c r="AO49" i="1"/>
  <c r="AG49" i="1"/>
  <c r="Y49" i="1"/>
  <c r="Q49" i="1"/>
  <c r="I49" i="1"/>
  <c r="BF49" i="1"/>
  <c r="R49" i="1"/>
  <c r="AG37" i="1"/>
  <c r="BD49" i="1"/>
  <c r="AV49" i="1"/>
  <c r="AN49" i="1"/>
  <c r="AF49" i="1"/>
  <c r="X49" i="1"/>
  <c r="P49" i="1"/>
  <c r="H49" i="1"/>
  <c r="AH49" i="1"/>
  <c r="Y37" i="1"/>
  <c r="BG40" i="1"/>
  <c r="BC49" i="1"/>
  <c r="AU49" i="1"/>
  <c r="AM49" i="1"/>
  <c r="AE49" i="1"/>
  <c r="W49" i="1"/>
  <c r="O49" i="1"/>
  <c r="G49" i="1"/>
  <c r="AA49" i="1"/>
  <c r="S49" i="1"/>
  <c r="K49" i="1"/>
  <c r="C49" i="1"/>
  <c r="Z49" i="1"/>
  <c r="Q37" i="1"/>
  <c r="AY40" i="1"/>
  <c r="B49" i="1"/>
  <c r="BB49" i="1"/>
  <c r="AT49" i="1"/>
  <c r="AL49" i="1"/>
  <c r="AD49" i="1"/>
  <c r="V49" i="1"/>
  <c r="N49" i="1"/>
  <c r="F49" i="1"/>
  <c r="O37" i="1"/>
  <c r="BA49" i="1"/>
  <c r="AS49" i="1"/>
  <c r="AK49" i="1"/>
  <c r="AC49" i="1"/>
  <c r="U49" i="1"/>
  <c r="M49" i="1"/>
  <c r="E49" i="1"/>
  <c r="AN37" i="1"/>
  <c r="AM37" i="1"/>
  <c r="P37" i="1"/>
  <c r="AF37" i="1"/>
  <c r="BC37" i="1"/>
  <c r="AE37" i="1"/>
  <c r="H37" i="1"/>
  <c r="G37" i="1"/>
  <c r="AU37" i="1"/>
  <c r="X37" i="1"/>
  <c r="W37" i="1"/>
  <c r="AQ40" i="1"/>
  <c r="S40" i="1"/>
  <c r="AX40" i="1"/>
  <c r="BF37" i="1"/>
  <c r="AP37" i="1"/>
  <c r="AH37" i="1"/>
  <c r="Z37" i="1"/>
  <c r="R37" i="1"/>
  <c r="J37" i="1"/>
  <c r="BH40" i="1"/>
  <c r="AZ40" i="1"/>
  <c r="AR40" i="1"/>
  <c r="AJ40" i="1"/>
  <c r="AB40" i="1"/>
  <c r="T40" i="1"/>
  <c r="L40" i="1"/>
  <c r="D40" i="1"/>
  <c r="BE40" i="1"/>
  <c r="AW40" i="1"/>
  <c r="AA40" i="1"/>
  <c r="K40" i="1"/>
  <c r="B37" i="1"/>
  <c r="BB37" i="1"/>
  <c r="AT37" i="1"/>
  <c r="AL37" i="1"/>
  <c r="AD37" i="1"/>
  <c r="V37" i="1"/>
  <c r="N37" i="1"/>
  <c r="F37" i="1"/>
  <c r="BI37" i="1"/>
  <c r="BA37" i="1"/>
  <c r="AS37" i="1"/>
  <c r="AK37" i="1"/>
  <c r="AC37" i="1"/>
  <c r="U37" i="1"/>
  <c r="M37" i="1"/>
  <c r="E37" i="1"/>
  <c r="AI40" i="1"/>
  <c r="C40" i="1"/>
  <c r="BI40" i="1"/>
</calcChain>
</file>

<file path=xl/sharedStrings.xml><?xml version="1.0" encoding="utf-8"?>
<sst xmlns="http://schemas.openxmlformats.org/spreadsheetml/2006/main" count="54" uniqueCount="54">
  <si>
    <t>Year</t>
  </si>
  <si>
    <t>Assets. Billions LBP</t>
  </si>
  <si>
    <t>Gold</t>
  </si>
  <si>
    <t>Foreign currencies</t>
  </si>
  <si>
    <t>Foreign Assets (FA)</t>
  </si>
  <si>
    <t>Claims on Customers (CC)</t>
  </si>
  <si>
    <t>Loans to Commercial Banks (LCB)</t>
  </si>
  <si>
    <t>Loans to MLT Banks and Other Financial Corporations (LMLT)</t>
  </si>
  <si>
    <t>Loans to Public Sector (LPS)</t>
  </si>
  <si>
    <t>Securities Portfolio (SP)</t>
  </si>
  <si>
    <t>Fixed Assets (FxdA)</t>
  </si>
  <si>
    <t>Other Assets (OA)</t>
  </si>
  <si>
    <t>Total assets (TA)</t>
  </si>
  <si>
    <t>Liabilities. Billions LBP</t>
  </si>
  <si>
    <t>Currency in Circulation Outside BDL (CIC)</t>
  </si>
  <si>
    <t>Commercial Banks Deposits (CBD)</t>
  </si>
  <si>
    <t>MLT Banks and Other Financial Corporations Deposits (MLTD)</t>
  </si>
  <si>
    <t>Customers Deposits (CD)</t>
  </si>
  <si>
    <t>Public Sector Deposits (PSD)</t>
  </si>
  <si>
    <t>Foreign Liabilities (FL)</t>
  </si>
  <si>
    <t>Capital Accounts (CA)</t>
  </si>
  <si>
    <t>Other Liabilities (OL)</t>
  </si>
  <si>
    <t>Total liabilities (TL)</t>
  </si>
  <si>
    <t>Central Bank of Lebanon. Indicators</t>
  </si>
  <si>
    <t>Source: Central Bank of Lebanon</t>
  </si>
  <si>
    <t>Table (Time Series &amp; Indicators) made by CAS</t>
  </si>
  <si>
    <t>28. Central Bank of Lebanon. Balance Sheet. End of Period (1965-2025)</t>
  </si>
  <si>
    <t>Liquidity &amp; Monetary Indicators</t>
  </si>
  <si>
    <t>Currency Ratio (CIC/CD)</t>
  </si>
  <si>
    <t>Total Deposits (CBD+MLTD+CD+PSD)</t>
  </si>
  <si>
    <t>Deposit Ratio [(CBD+MLTD+CD+PSD)/TL]</t>
  </si>
  <si>
    <t>Credit &amp; Lending Indicators</t>
  </si>
  <si>
    <t>Total Loans (CC+LCB+LMLT+LPS)</t>
  </si>
  <si>
    <t>Loans-to-Assets Ratio [(CC+LCB+LMLT+LPS)/TA]</t>
  </si>
  <si>
    <t>Public Sector Exposure (LPS/TA)</t>
  </si>
  <si>
    <t>Interbank Exposure Ratio [(LCB+LMLT)/TA]</t>
  </si>
  <si>
    <t>Asset Structure Indicators</t>
  </si>
  <si>
    <t>Foreign Assets Ratio (FA/TA)</t>
  </si>
  <si>
    <t>Securities Portfolio Share (SP/TA)</t>
  </si>
  <si>
    <t>External Sector Indicators</t>
  </si>
  <si>
    <t>Net Foreign Assets (NFA) (FA-FL)</t>
  </si>
  <si>
    <t>Foreign Liabilities Ratio (FL/TL)</t>
  </si>
  <si>
    <t>Capital &amp; Solvency Indicators</t>
  </si>
  <si>
    <t>Capital Adequacy Proxy (CA/TA)</t>
  </si>
  <si>
    <t>Leverage Ratio (TA/CA)</t>
  </si>
  <si>
    <t>Funding Structure Indicators</t>
  </si>
  <si>
    <t>Bank Funding [(CBD+MLTD)/TL]</t>
  </si>
  <si>
    <t>Monetary Base-Related Indicators (Central Bank Focus)</t>
  </si>
  <si>
    <t>Monetary Base Simplified (CIC+CBD)</t>
  </si>
  <si>
    <t>Assets Backing Currency or Currency Coverage [(FA+GOLD)/CIC]</t>
  </si>
  <si>
    <t>Residual / Risk Indicators</t>
  </si>
  <si>
    <t>Other Assets Share (OA/TA)</t>
  </si>
  <si>
    <t>Other Liabilities Share (OL/TL)</t>
  </si>
  <si>
    <t>Change 2025/1965.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</si>
</sst>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i/>
      <sz val="7"/>
      <name val="Times New Roman"/>
      <family val="1"/>
    </font>
    <font>
      <b/>
      <sz val="7"/>
      <color theme="6" tint="-0.499984740745262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b/>
      <i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167" fontId="5" fillId="0" borderId="5" xfId="0" applyNumberFormat="1" applyFont="1" applyBorder="1" applyAlignment="1">
      <alignment horizontal="right" vertical="center" wrapText="1"/>
    </xf>
    <xf numFmtId="167" fontId="5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readingOrder="1"/>
    </xf>
    <xf numFmtId="0" fontId="4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/>
    </xf>
    <xf numFmtId="164" fontId="5" fillId="0" borderId="0" xfId="0" applyNumberFormat="1" applyFont="1" applyAlignment="1">
      <alignment horizontal="center" vertical="center" readingOrder="1"/>
    </xf>
    <xf numFmtId="168" fontId="4" fillId="0" borderId="1" xfId="1" applyNumberFormat="1" applyFont="1" applyBorder="1" applyAlignment="1">
      <alignment horizontal="right" vertical="center" wrapText="1" readingOrder="1"/>
    </xf>
    <xf numFmtId="168" fontId="4" fillId="0" borderId="7" xfId="0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readingOrder="1"/>
    </xf>
    <xf numFmtId="168" fontId="5" fillId="0" borderId="2" xfId="1" applyNumberFormat="1" applyFont="1" applyBorder="1" applyAlignment="1">
      <alignment horizontal="right" vertical="center" wrapText="1"/>
    </xf>
    <xf numFmtId="168" fontId="5" fillId="0" borderId="3" xfId="1" applyNumberFormat="1" applyFont="1" applyBorder="1" applyAlignment="1">
      <alignment horizontal="right" vertical="center" wrapText="1"/>
    </xf>
    <xf numFmtId="168" fontId="6" fillId="0" borderId="1" xfId="1" applyNumberFormat="1" applyFont="1" applyBorder="1" applyAlignment="1">
      <alignment horizontal="right" vertical="center" wrapText="1"/>
    </xf>
    <xf numFmtId="168" fontId="5" fillId="0" borderId="4" xfId="1" applyNumberFormat="1" applyFont="1" applyBorder="1" applyAlignment="1">
      <alignment horizontal="right" vertical="center" wrapText="1" readingOrder="1"/>
    </xf>
    <xf numFmtId="168" fontId="5" fillId="0" borderId="4" xfId="1" applyNumberFormat="1" applyFont="1" applyBorder="1" applyAlignment="1">
      <alignment horizontal="right" vertical="center" wrapText="1"/>
    </xf>
    <xf numFmtId="168" fontId="5" fillId="2" borderId="5" xfId="1" applyNumberFormat="1" applyFont="1" applyFill="1" applyBorder="1" applyAlignment="1">
      <alignment horizontal="right" vertical="center" wrapText="1" readingOrder="1"/>
    </xf>
    <xf numFmtId="168" fontId="5" fillId="2" borderId="5" xfId="1" applyNumberFormat="1" applyFont="1" applyFill="1" applyBorder="1" applyAlignment="1">
      <alignment horizontal="right" vertical="center" wrapText="1"/>
    </xf>
    <xf numFmtId="168" fontId="5" fillId="0" borderId="5" xfId="1" applyNumberFormat="1" applyFont="1" applyBorder="1" applyAlignment="1">
      <alignment horizontal="right" vertical="center" wrapText="1" readingOrder="1"/>
    </xf>
    <xf numFmtId="168" fontId="5" fillId="0" borderId="5" xfId="1" applyNumberFormat="1" applyFont="1" applyBorder="1" applyAlignment="1">
      <alignment horizontal="right" vertical="center" wrapText="1"/>
    </xf>
    <xf numFmtId="168" fontId="5" fillId="0" borderId="3" xfId="1" applyNumberFormat="1" applyFont="1" applyBorder="1" applyAlignment="1">
      <alignment horizontal="right" vertical="center" wrapText="1" readingOrder="1"/>
    </xf>
    <xf numFmtId="168" fontId="4" fillId="0" borderId="1" xfId="1" applyNumberFormat="1" applyFont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right" vertical="center" wrapText="1"/>
    </xf>
    <xf numFmtId="168" fontId="5" fillId="2" borderId="5" xfId="0" applyNumberFormat="1" applyFont="1" applyFill="1" applyBorder="1" applyAlignment="1">
      <alignment horizontal="right" vertical="center" wrapText="1"/>
    </xf>
    <xf numFmtId="168" fontId="5" fillId="0" borderId="5" xfId="0" applyNumberFormat="1" applyFont="1" applyBorder="1" applyAlignment="1">
      <alignment horizontal="right" vertical="center" wrapText="1"/>
    </xf>
    <xf numFmtId="168" fontId="5" fillId="0" borderId="3" xfId="0" applyNumberFormat="1" applyFont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 readingOrder="1"/>
    </xf>
    <xf numFmtId="165" fontId="11" fillId="0" borderId="2" xfId="1" applyNumberFormat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left" vertical="center" wrapText="1"/>
    </xf>
    <xf numFmtId="165" fontId="11" fillId="0" borderId="4" xfId="1" applyNumberFormat="1" applyFont="1" applyBorder="1" applyAlignment="1">
      <alignment horizontal="left" vertical="center" wrapText="1" readingOrder="1"/>
    </xf>
    <xf numFmtId="165" fontId="11" fillId="2" borderId="5" xfId="1" applyNumberFormat="1" applyFont="1" applyFill="1" applyBorder="1" applyAlignment="1">
      <alignment horizontal="left" vertical="center" wrapText="1" readingOrder="1"/>
    </xf>
    <xf numFmtId="165" fontId="11" fillId="0" borderId="5" xfId="1" applyNumberFormat="1" applyFont="1" applyBorder="1" applyAlignment="1">
      <alignment horizontal="left" vertical="center" wrapText="1" readingOrder="1"/>
    </xf>
    <xf numFmtId="165" fontId="11" fillId="0" borderId="3" xfId="1" applyNumberFormat="1" applyFont="1" applyBorder="1" applyAlignment="1">
      <alignment horizontal="left" vertical="center" wrapText="1" readingOrder="1"/>
    </xf>
    <xf numFmtId="165" fontId="9" fillId="0" borderId="1" xfId="1" applyNumberFormat="1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readingOrder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center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9" fontId="13" fillId="0" borderId="2" xfId="2" applyFont="1" applyBorder="1" applyAlignment="1">
      <alignment horizontal="right" vertical="center" wrapText="1"/>
    </xf>
    <xf numFmtId="9" fontId="13" fillId="0" borderId="5" xfId="2" applyFont="1" applyBorder="1" applyAlignment="1">
      <alignment horizontal="right" vertical="center" wrapText="1"/>
    </xf>
    <xf numFmtId="9" fontId="13" fillId="0" borderId="3" xfId="2" applyFont="1" applyBorder="1" applyAlignment="1">
      <alignment horizontal="right" vertical="center" wrapText="1"/>
    </xf>
    <xf numFmtId="9" fontId="13" fillId="0" borderId="4" xfId="2" applyFont="1" applyBorder="1" applyAlignment="1">
      <alignment horizontal="right" vertical="center" wrapText="1"/>
    </xf>
    <xf numFmtId="9" fontId="13" fillId="2" borderId="5" xfId="2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right" vertical="center" wrapText="1"/>
    </xf>
    <xf numFmtId="168" fontId="5" fillId="0" borderId="4" xfId="0" applyNumberFormat="1" applyFont="1" applyBorder="1" applyAlignment="1">
      <alignment horizontal="right" vertical="center" wrapText="1"/>
    </xf>
    <xf numFmtId="9" fontId="14" fillId="0" borderId="2" xfId="2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168" fontId="5" fillId="0" borderId="4" xfId="2" applyNumberFormat="1" applyFont="1" applyBorder="1" applyAlignment="1">
      <alignment horizontal="right" vertical="center" wrapText="1"/>
    </xf>
    <xf numFmtId="9" fontId="14" fillId="0" borderId="4" xfId="2" applyFont="1" applyBorder="1" applyAlignment="1">
      <alignment horizontal="right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166" fontId="14" fillId="0" borderId="5" xfId="2" applyNumberFormat="1" applyFont="1" applyBorder="1" applyAlignment="1">
      <alignment horizontal="right" vertical="center" readingOrder="1"/>
    </xf>
    <xf numFmtId="166" fontId="13" fillId="0" borderId="5" xfId="2" applyNumberFormat="1" applyFont="1" applyBorder="1" applyAlignment="1">
      <alignment horizontal="right" vertical="center" readingOrder="1"/>
    </xf>
    <xf numFmtId="164" fontId="5" fillId="0" borderId="5" xfId="1" applyNumberFormat="1" applyFont="1" applyBorder="1" applyAlignment="1">
      <alignment horizontal="right" vertical="center" wrapText="1"/>
    </xf>
    <xf numFmtId="9" fontId="13" fillId="0" borderId="5" xfId="2" applyFont="1" applyBorder="1" applyAlignment="1">
      <alignment horizontal="right" vertical="center" readingOrder="1"/>
    </xf>
    <xf numFmtId="166" fontId="14" fillId="0" borderId="3" xfId="2" applyNumberFormat="1" applyFont="1" applyBorder="1" applyAlignment="1">
      <alignment horizontal="right" vertical="center" readingOrder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8" fontId="5" fillId="0" borderId="8" xfId="1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BK67"/>
  <sheetViews>
    <sheetView tabSelected="1" zoomScale="140" zoomScaleNormal="140" workbookViewId="0"/>
  </sheetViews>
  <sheetFormatPr defaultRowHeight="15" x14ac:dyDescent="0.25"/>
  <cols>
    <col min="1" max="1" width="36.85546875" style="2" customWidth="1"/>
    <col min="2" max="24" width="5.7109375" style="16" customWidth="1"/>
    <col min="25" max="25" width="9" style="16" customWidth="1"/>
    <col min="26" max="26" width="8.7109375" style="16" customWidth="1"/>
    <col min="27" max="29" width="9" style="16" customWidth="1"/>
    <col min="30" max="30" width="9.28515625" style="16" customWidth="1"/>
    <col min="31" max="34" width="9.5703125" style="16" customWidth="1"/>
    <col min="35" max="37" width="9.28515625" style="16" customWidth="1"/>
    <col min="38" max="40" width="9.5703125" style="16" customWidth="1"/>
    <col min="41" max="41" width="9.85546875" style="16" customWidth="1"/>
    <col min="42" max="43" width="9.5703125" style="16" customWidth="1"/>
    <col min="44" max="44" width="9.85546875" style="16" customWidth="1"/>
    <col min="45" max="46" width="9.5703125" style="16" customWidth="1"/>
    <col min="47" max="47" width="10.28515625" style="16" customWidth="1"/>
    <col min="48" max="48" width="10.85546875" style="16" customWidth="1"/>
    <col min="49" max="51" width="10.28515625" style="16" customWidth="1"/>
    <col min="52" max="54" width="10.85546875" style="16" customWidth="1"/>
    <col min="55" max="55" width="10.28515625" style="16" customWidth="1"/>
    <col min="56" max="56" width="10.85546875" style="16" customWidth="1"/>
    <col min="57" max="57" width="11.140625" style="16" customWidth="1"/>
    <col min="58" max="58" width="10.85546875" style="16" customWidth="1"/>
    <col min="59" max="59" width="11.140625" style="16" customWidth="1"/>
    <col min="60" max="60" width="11.85546875" style="16" customWidth="1"/>
    <col min="61" max="61" width="9.140625" style="16" bestFit="1" customWidth="1"/>
    <col min="62" max="62" width="12.140625" style="16" customWidth="1"/>
    <col min="63" max="63" width="15.28515625" style="16" customWidth="1"/>
  </cols>
  <sheetData>
    <row r="1" spans="1:63" s="1" customFormat="1" ht="12.75" x14ac:dyDescent="0.25">
      <c r="A1" s="51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5"/>
      <c r="AV1" s="15"/>
      <c r="AW1" s="15"/>
      <c r="AX1" s="15"/>
      <c r="AY1" s="15"/>
      <c r="AZ1" s="15"/>
      <c r="BA1" s="12"/>
      <c r="BB1" s="12"/>
      <c r="BC1" s="12"/>
      <c r="BD1" s="12"/>
      <c r="BE1" s="15"/>
      <c r="BF1" s="12"/>
      <c r="BG1" s="12"/>
      <c r="BH1" s="12"/>
      <c r="BI1" s="12"/>
      <c r="BJ1" s="12"/>
      <c r="BK1" s="15"/>
    </row>
    <row r="2" spans="1:63" ht="15.75" thickBot="1" x14ac:dyDescent="0.3"/>
    <row r="3" spans="1:63" s="4" customFormat="1" ht="18.75" thickBot="1" x14ac:dyDescent="0.3">
      <c r="A3" s="37" t="s">
        <v>0</v>
      </c>
      <c r="B3" s="3">
        <v>1965</v>
      </c>
      <c r="C3" s="3">
        <v>1966</v>
      </c>
      <c r="D3" s="3">
        <v>1967</v>
      </c>
      <c r="E3" s="3">
        <v>1968</v>
      </c>
      <c r="F3" s="3">
        <v>1969</v>
      </c>
      <c r="G3" s="3">
        <v>1970</v>
      </c>
      <c r="H3" s="3">
        <v>1971</v>
      </c>
      <c r="I3" s="3">
        <v>1972</v>
      </c>
      <c r="J3" s="3">
        <v>1973</v>
      </c>
      <c r="K3" s="3">
        <v>1974</v>
      </c>
      <c r="L3" s="3">
        <v>1975</v>
      </c>
      <c r="M3" s="3">
        <v>1976</v>
      </c>
      <c r="N3" s="3">
        <v>1977</v>
      </c>
      <c r="O3" s="3">
        <v>1978</v>
      </c>
      <c r="P3" s="3">
        <v>1979</v>
      </c>
      <c r="Q3" s="3">
        <v>1980</v>
      </c>
      <c r="R3" s="3">
        <v>1981</v>
      </c>
      <c r="S3" s="3">
        <v>1982</v>
      </c>
      <c r="T3" s="3">
        <v>1983</v>
      </c>
      <c r="U3" s="3">
        <v>1984</v>
      </c>
      <c r="V3" s="3">
        <v>1985</v>
      </c>
      <c r="W3" s="3">
        <v>1986</v>
      </c>
      <c r="X3" s="3">
        <v>1987</v>
      </c>
      <c r="Y3" s="3">
        <v>1988</v>
      </c>
      <c r="Z3" s="3">
        <v>1989</v>
      </c>
      <c r="AA3" s="3">
        <v>1990</v>
      </c>
      <c r="AB3" s="3">
        <v>1991</v>
      </c>
      <c r="AC3" s="3">
        <v>1992</v>
      </c>
      <c r="AD3" s="3">
        <v>1993</v>
      </c>
      <c r="AE3" s="3">
        <v>1994</v>
      </c>
      <c r="AF3" s="3">
        <v>1995</v>
      </c>
      <c r="AG3" s="3">
        <v>1996</v>
      </c>
      <c r="AH3" s="3">
        <v>1997</v>
      </c>
      <c r="AI3" s="3">
        <v>1998</v>
      </c>
      <c r="AJ3" s="3">
        <v>1999</v>
      </c>
      <c r="AK3" s="3">
        <v>2000</v>
      </c>
      <c r="AL3" s="3">
        <v>2001</v>
      </c>
      <c r="AM3" s="3">
        <v>2002</v>
      </c>
      <c r="AN3" s="3">
        <v>2003</v>
      </c>
      <c r="AO3" s="3">
        <v>2004</v>
      </c>
      <c r="AP3" s="3">
        <v>2005</v>
      </c>
      <c r="AQ3" s="3">
        <v>2006</v>
      </c>
      <c r="AR3" s="3">
        <v>2007</v>
      </c>
      <c r="AS3" s="3">
        <v>2008</v>
      </c>
      <c r="AT3" s="3">
        <v>2009</v>
      </c>
      <c r="AU3" s="3">
        <v>2010</v>
      </c>
      <c r="AV3" s="3">
        <v>2011</v>
      </c>
      <c r="AW3" s="3">
        <v>2012</v>
      </c>
      <c r="AX3" s="3">
        <v>2013</v>
      </c>
      <c r="AY3" s="3">
        <v>2014</v>
      </c>
      <c r="AZ3" s="3">
        <v>2015</v>
      </c>
      <c r="BA3" s="3">
        <v>2016</v>
      </c>
      <c r="BB3" s="3">
        <v>2017</v>
      </c>
      <c r="BC3" s="3">
        <v>2018</v>
      </c>
      <c r="BD3" s="3">
        <v>2019</v>
      </c>
      <c r="BE3" s="3">
        <v>2020</v>
      </c>
      <c r="BF3" s="3">
        <v>2021</v>
      </c>
      <c r="BG3" s="3">
        <v>2022</v>
      </c>
      <c r="BH3" s="3">
        <v>2023</v>
      </c>
      <c r="BI3" s="3">
        <v>2024</v>
      </c>
      <c r="BJ3" s="3">
        <v>2025</v>
      </c>
      <c r="BK3" s="3" t="s">
        <v>53</v>
      </c>
    </row>
    <row r="4" spans="1:63" s="1" customFormat="1" ht="13.5" thickBot="1" x14ac:dyDescent="0.3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</row>
    <row r="5" spans="1:63" s="5" customFormat="1" ht="11.25" x14ac:dyDescent="0.25">
      <c r="A5" s="38" t="s">
        <v>2</v>
      </c>
      <c r="B5" s="21">
        <v>0.6</v>
      </c>
      <c r="C5" s="21">
        <v>0.6</v>
      </c>
      <c r="D5" s="21">
        <v>0.6</v>
      </c>
      <c r="E5" s="21">
        <v>0.9</v>
      </c>
      <c r="F5" s="21">
        <v>0.9</v>
      </c>
      <c r="G5" s="21">
        <v>0.9</v>
      </c>
      <c r="H5" s="21">
        <v>1.1000000000000001</v>
      </c>
      <c r="I5" s="21">
        <v>1</v>
      </c>
      <c r="J5" s="21">
        <v>1</v>
      </c>
      <c r="K5" s="21">
        <v>0.9</v>
      </c>
      <c r="L5" s="21">
        <v>0.9</v>
      </c>
      <c r="M5" s="21">
        <v>1.1000000000000001</v>
      </c>
      <c r="N5" s="21">
        <v>1.2</v>
      </c>
      <c r="O5" s="21">
        <v>1.2</v>
      </c>
      <c r="P5" s="21">
        <v>1.3</v>
      </c>
      <c r="Q5" s="21">
        <v>1.4</v>
      </c>
      <c r="R5" s="21">
        <v>1.8</v>
      </c>
      <c r="S5" s="21">
        <v>1.5</v>
      </c>
      <c r="T5" s="21">
        <v>2.1</v>
      </c>
      <c r="U5" s="21">
        <v>3.5</v>
      </c>
      <c r="V5" s="21">
        <v>7.1</v>
      </c>
      <c r="W5" s="21">
        <v>33.9</v>
      </c>
      <c r="X5" s="21">
        <v>177.2</v>
      </c>
      <c r="Y5" s="21">
        <v>2004</v>
      </c>
      <c r="Z5" s="21">
        <v>1866.9</v>
      </c>
      <c r="AA5" s="21">
        <v>2992.5</v>
      </c>
      <c r="AB5" s="21">
        <v>2865.6</v>
      </c>
      <c r="AC5" s="21">
        <v>5636.1</v>
      </c>
      <c r="AD5" s="21">
        <v>6165.8</v>
      </c>
      <c r="AE5" s="21">
        <v>5821.3</v>
      </c>
      <c r="AF5" s="21">
        <v>5700.6</v>
      </c>
      <c r="AG5" s="21">
        <v>5292.3</v>
      </c>
      <c r="AH5" s="21">
        <v>4077.6</v>
      </c>
      <c r="AI5" s="21">
        <v>3997.6</v>
      </c>
      <c r="AJ5" s="21">
        <v>4037.1</v>
      </c>
      <c r="AK5" s="21">
        <v>3805.9</v>
      </c>
      <c r="AL5" s="21">
        <v>3860.8</v>
      </c>
      <c r="AM5" s="21">
        <v>4848.6000000000004</v>
      </c>
      <c r="AN5" s="21">
        <v>5779.1</v>
      </c>
      <c r="AO5" s="21">
        <v>6039</v>
      </c>
      <c r="AP5" s="21">
        <v>7140.1</v>
      </c>
      <c r="AQ5" s="21">
        <v>8754.5</v>
      </c>
      <c r="AR5" s="21">
        <v>11517</v>
      </c>
      <c r="AS5" s="21">
        <v>12107.8</v>
      </c>
      <c r="AT5" s="21">
        <v>15168.5</v>
      </c>
      <c r="AU5" s="21">
        <v>19612.5</v>
      </c>
      <c r="AV5" s="21">
        <v>21709</v>
      </c>
      <c r="AW5" s="21">
        <v>23083.3</v>
      </c>
      <c r="AX5" s="21">
        <v>16738.8</v>
      </c>
      <c r="AY5" s="21">
        <v>16508.7</v>
      </c>
      <c r="AZ5" s="21">
        <v>14846.2</v>
      </c>
      <c r="BA5" s="21">
        <v>16138.4</v>
      </c>
      <c r="BB5" s="21">
        <v>18032.900000000001</v>
      </c>
      <c r="BC5" s="21">
        <v>17742.900000000001</v>
      </c>
      <c r="BD5" s="21">
        <v>21012.5</v>
      </c>
      <c r="BE5" s="21">
        <v>26116.2</v>
      </c>
      <c r="BF5" s="21">
        <v>25019.1</v>
      </c>
      <c r="BG5" s="21">
        <v>25102</v>
      </c>
      <c r="BH5" s="21">
        <v>287481.2</v>
      </c>
      <c r="BI5" s="21">
        <v>2157140.5</v>
      </c>
      <c r="BJ5" s="21">
        <v>3613516.8</v>
      </c>
      <c r="BK5" s="56">
        <f>(BJ5-B5)/B5</f>
        <v>6022527</v>
      </c>
    </row>
    <row r="6" spans="1:63" s="5" customFormat="1" ht="12" thickBot="1" x14ac:dyDescent="0.3">
      <c r="A6" s="39" t="s">
        <v>3</v>
      </c>
      <c r="B6" s="22">
        <v>0.2</v>
      </c>
      <c r="C6" s="22">
        <v>0.3</v>
      </c>
      <c r="D6" s="22">
        <v>0.3</v>
      </c>
      <c r="E6" s="22">
        <v>0.1</v>
      </c>
      <c r="F6" s="22">
        <v>0.2</v>
      </c>
      <c r="G6" s="22">
        <v>0.3</v>
      </c>
      <c r="H6" s="22">
        <v>0.6</v>
      </c>
      <c r="I6" s="22">
        <v>1</v>
      </c>
      <c r="J6" s="22">
        <v>1.2</v>
      </c>
      <c r="K6" s="22">
        <v>2.9</v>
      </c>
      <c r="L6" s="22">
        <v>2.9</v>
      </c>
      <c r="M6" s="22">
        <v>3.8</v>
      </c>
      <c r="N6" s="22">
        <v>4.7</v>
      </c>
      <c r="O6" s="22">
        <v>5.5</v>
      </c>
      <c r="P6" s="22">
        <v>5</v>
      </c>
      <c r="Q6" s="22">
        <v>5.8</v>
      </c>
      <c r="R6" s="22">
        <v>7</v>
      </c>
      <c r="S6" s="22">
        <v>9.9</v>
      </c>
      <c r="T6" s="22">
        <v>10.3</v>
      </c>
      <c r="U6" s="22">
        <v>5.8</v>
      </c>
      <c r="V6" s="22">
        <v>19</v>
      </c>
      <c r="W6" s="22">
        <v>40.200000000000003</v>
      </c>
      <c r="X6" s="22">
        <v>153.1</v>
      </c>
      <c r="Y6" s="22">
        <v>501.7</v>
      </c>
      <c r="Z6" s="22">
        <v>457.5</v>
      </c>
      <c r="AA6" s="22">
        <v>524.6</v>
      </c>
      <c r="AB6" s="22">
        <v>1078.5</v>
      </c>
      <c r="AC6" s="22">
        <v>2661.4</v>
      </c>
      <c r="AD6" s="22">
        <v>3798.4</v>
      </c>
      <c r="AE6" s="22">
        <v>6324.7</v>
      </c>
      <c r="AF6" s="22">
        <v>7161.2</v>
      </c>
      <c r="AG6" s="22">
        <v>9134.5</v>
      </c>
      <c r="AH6" s="22">
        <v>9057.5</v>
      </c>
      <c r="AI6" s="22">
        <v>9656.2999999999993</v>
      </c>
      <c r="AJ6" s="22">
        <v>11450.7</v>
      </c>
      <c r="AK6" s="22">
        <v>8665.1</v>
      </c>
      <c r="AL6" s="22">
        <v>6574.2</v>
      </c>
      <c r="AM6" s="22">
        <v>7643.6</v>
      </c>
      <c r="AN6" s="22">
        <v>15372.3</v>
      </c>
      <c r="AO6" s="22">
        <v>14312.8</v>
      </c>
      <c r="AP6" s="22">
        <v>14841.3</v>
      </c>
      <c r="AQ6" s="22">
        <v>15387</v>
      </c>
      <c r="AR6" s="22">
        <v>14739.8</v>
      </c>
      <c r="AS6" s="22">
        <v>25721.599999999999</v>
      </c>
      <c r="AT6" s="22">
        <v>38682.300000000003</v>
      </c>
      <c r="AU6" s="22">
        <v>43111.1</v>
      </c>
      <c r="AV6" s="22">
        <v>46453.4</v>
      </c>
      <c r="AW6" s="22">
        <v>45183.5</v>
      </c>
      <c r="AX6" s="22">
        <v>47807.7</v>
      </c>
      <c r="AY6" s="22">
        <v>48847.4</v>
      </c>
      <c r="AZ6" s="22">
        <v>46187</v>
      </c>
      <c r="BA6" s="22">
        <v>51297.8</v>
      </c>
      <c r="BB6" s="22">
        <v>53977.9</v>
      </c>
      <c r="BC6" s="22">
        <v>49015</v>
      </c>
      <c r="BD6" s="22">
        <v>44550.5</v>
      </c>
      <c r="BE6" s="22">
        <v>28046.2</v>
      </c>
      <c r="BF6" s="22">
        <v>20572</v>
      </c>
      <c r="BG6" s="22">
        <v>15675.2</v>
      </c>
      <c r="BH6" s="22">
        <v>144629.6</v>
      </c>
      <c r="BI6" s="22">
        <v>902970.3</v>
      </c>
      <c r="BJ6" s="80">
        <v>692655.7</v>
      </c>
      <c r="BK6" s="58">
        <f t="shared" ref="BK6:BK8" si="0">(BJ6-B6)/B6</f>
        <v>3463277.5</v>
      </c>
    </row>
    <row r="7" spans="1:63" s="17" customFormat="1" ht="12" thickBot="1" x14ac:dyDescent="0.3">
      <c r="A7" s="40" t="s">
        <v>4</v>
      </c>
      <c r="B7" s="23">
        <f t="shared" ref="B7:AT7" si="1">SUM(B5:B6)</f>
        <v>0.8</v>
      </c>
      <c r="C7" s="23">
        <f t="shared" si="1"/>
        <v>0.89999999999999991</v>
      </c>
      <c r="D7" s="23">
        <f t="shared" si="1"/>
        <v>0.89999999999999991</v>
      </c>
      <c r="E7" s="23">
        <f t="shared" si="1"/>
        <v>1</v>
      </c>
      <c r="F7" s="23">
        <f t="shared" si="1"/>
        <v>1.1000000000000001</v>
      </c>
      <c r="G7" s="23">
        <f t="shared" si="1"/>
        <v>1.2</v>
      </c>
      <c r="H7" s="23">
        <f t="shared" si="1"/>
        <v>1.7000000000000002</v>
      </c>
      <c r="I7" s="23">
        <f t="shared" si="1"/>
        <v>2</v>
      </c>
      <c r="J7" s="23">
        <f t="shared" si="1"/>
        <v>2.2000000000000002</v>
      </c>
      <c r="K7" s="23">
        <f t="shared" si="1"/>
        <v>3.8</v>
      </c>
      <c r="L7" s="23">
        <f t="shared" si="1"/>
        <v>3.8</v>
      </c>
      <c r="M7" s="23">
        <f t="shared" si="1"/>
        <v>4.9000000000000004</v>
      </c>
      <c r="N7" s="23">
        <f t="shared" si="1"/>
        <v>5.9</v>
      </c>
      <c r="O7" s="23">
        <f t="shared" si="1"/>
        <v>6.7</v>
      </c>
      <c r="P7" s="23">
        <f t="shared" si="1"/>
        <v>6.3</v>
      </c>
      <c r="Q7" s="23">
        <f t="shared" si="1"/>
        <v>7.1999999999999993</v>
      </c>
      <c r="R7" s="23">
        <f t="shared" si="1"/>
        <v>8.8000000000000007</v>
      </c>
      <c r="S7" s="23">
        <f t="shared" si="1"/>
        <v>11.4</v>
      </c>
      <c r="T7" s="23">
        <f t="shared" si="1"/>
        <v>12.4</v>
      </c>
      <c r="U7" s="23">
        <f t="shared" si="1"/>
        <v>9.3000000000000007</v>
      </c>
      <c r="V7" s="23">
        <f t="shared" si="1"/>
        <v>26.1</v>
      </c>
      <c r="W7" s="23">
        <f t="shared" si="1"/>
        <v>74.099999999999994</v>
      </c>
      <c r="X7" s="23">
        <f t="shared" si="1"/>
        <v>330.29999999999995</v>
      </c>
      <c r="Y7" s="23">
        <f t="shared" si="1"/>
        <v>2505.6999999999998</v>
      </c>
      <c r="Z7" s="23">
        <f t="shared" si="1"/>
        <v>2324.4</v>
      </c>
      <c r="AA7" s="23">
        <f t="shared" si="1"/>
        <v>3517.1</v>
      </c>
      <c r="AB7" s="23">
        <f t="shared" si="1"/>
        <v>3944.1</v>
      </c>
      <c r="AC7" s="23">
        <f t="shared" si="1"/>
        <v>8297.5</v>
      </c>
      <c r="AD7" s="23">
        <f t="shared" si="1"/>
        <v>9964.2000000000007</v>
      </c>
      <c r="AE7" s="23">
        <f t="shared" si="1"/>
        <v>12146</v>
      </c>
      <c r="AF7" s="23">
        <f t="shared" si="1"/>
        <v>12861.8</v>
      </c>
      <c r="AG7" s="23">
        <f t="shared" si="1"/>
        <v>14426.8</v>
      </c>
      <c r="AH7" s="23">
        <f t="shared" si="1"/>
        <v>13135.1</v>
      </c>
      <c r="AI7" s="23">
        <f t="shared" si="1"/>
        <v>13653.9</v>
      </c>
      <c r="AJ7" s="23">
        <f t="shared" si="1"/>
        <v>15487.800000000001</v>
      </c>
      <c r="AK7" s="23">
        <f t="shared" si="1"/>
        <v>12471</v>
      </c>
      <c r="AL7" s="23">
        <f t="shared" si="1"/>
        <v>10435</v>
      </c>
      <c r="AM7" s="23">
        <f t="shared" si="1"/>
        <v>12492.2</v>
      </c>
      <c r="AN7" s="23">
        <f t="shared" si="1"/>
        <v>21151.4</v>
      </c>
      <c r="AO7" s="23">
        <f t="shared" si="1"/>
        <v>20351.8</v>
      </c>
      <c r="AP7" s="23">
        <f t="shared" si="1"/>
        <v>21981.4</v>
      </c>
      <c r="AQ7" s="23">
        <f t="shared" si="1"/>
        <v>24141.5</v>
      </c>
      <c r="AR7" s="23">
        <f t="shared" si="1"/>
        <v>26256.799999999999</v>
      </c>
      <c r="AS7" s="23">
        <f t="shared" si="1"/>
        <v>37829.399999999994</v>
      </c>
      <c r="AT7" s="23">
        <f t="shared" si="1"/>
        <v>53850.8</v>
      </c>
      <c r="AU7" s="23">
        <f>SUM(AU5:AU6)</f>
        <v>62723.6</v>
      </c>
      <c r="AV7" s="23">
        <f t="shared" ref="AV7:BJ7" si="2">SUM(AV5:AV6)</f>
        <v>68162.399999999994</v>
      </c>
      <c r="AW7" s="23">
        <f t="shared" si="2"/>
        <v>68266.8</v>
      </c>
      <c r="AX7" s="23">
        <f t="shared" si="2"/>
        <v>64546.5</v>
      </c>
      <c r="AY7" s="23">
        <f t="shared" si="2"/>
        <v>65356.100000000006</v>
      </c>
      <c r="AZ7" s="23">
        <f t="shared" si="2"/>
        <v>61033.2</v>
      </c>
      <c r="BA7" s="23">
        <f t="shared" si="2"/>
        <v>67436.2</v>
      </c>
      <c r="BB7" s="23">
        <f t="shared" si="2"/>
        <v>72010.8</v>
      </c>
      <c r="BC7" s="23">
        <f t="shared" si="2"/>
        <v>66757.899999999994</v>
      </c>
      <c r="BD7" s="23">
        <f t="shared" si="2"/>
        <v>65563</v>
      </c>
      <c r="BE7" s="23">
        <f t="shared" si="2"/>
        <v>54162.400000000001</v>
      </c>
      <c r="BF7" s="23">
        <f t="shared" si="2"/>
        <v>45591.1</v>
      </c>
      <c r="BG7" s="23">
        <f t="shared" si="2"/>
        <v>40777.199999999997</v>
      </c>
      <c r="BH7" s="23">
        <f t="shared" si="2"/>
        <v>432110.80000000005</v>
      </c>
      <c r="BI7" s="23">
        <f t="shared" si="2"/>
        <v>3060110.8</v>
      </c>
      <c r="BJ7" s="23">
        <f t="shared" si="2"/>
        <v>4306172.5</v>
      </c>
      <c r="BK7" s="56">
        <f t="shared" si="0"/>
        <v>5382714.625</v>
      </c>
    </row>
    <row r="8" spans="1:63" s="5" customFormat="1" ht="11.25" x14ac:dyDescent="0.25">
      <c r="A8" s="41" t="s">
        <v>5</v>
      </c>
      <c r="B8" s="24">
        <v>0.1</v>
      </c>
      <c r="C8" s="24">
        <v>0.1</v>
      </c>
      <c r="D8" s="24">
        <v>0.1</v>
      </c>
      <c r="E8" s="24">
        <v>0.1</v>
      </c>
      <c r="F8" s="24">
        <v>0.1</v>
      </c>
      <c r="G8" s="24">
        <v>0.1</v>
      </c>
      <c r="H8" s="24">
        <v>0.1</v>
      </c>
      <c r="I8" s="24">
        <v>0.1</v>
      </c>
      <c r="J8" s="24">
        <v>0.1</v>
      </c>
      <c r="K8" s="24">
        <v>0</v>
      </c>
      <c r="L8" s="24">
        <v>0.1</v>
      </c>
      <c r="M8" s="24">
        <v>0.1</v>
      </c>
      <c r="N8" s="24">
        <v>0</v>
      </c>
      <c r="O8" s="24">
        <v>0.1</v>
      </c>
      <c r="P8" s="24">
        <v>0.1</v>
      </c>
      <c r="Q8" s="24">
        <v>0.1</v>
      </c>
      <c r="R8" s="24">
        <v>0.2</v>
      </c>
      <c r="S8" s="24">
        <v>0.3</v>
      </c>
      <c r="T8" s="24">
        <v>0.3</v>
      </c>
      <c r="U8" s="24">
        <v>0.5</v>
      </c>
      <c r="V8" s="24">
        <v>0.4</v>
      </c>
      <c r="W8" s="24">
        <v>0.5</v>
      </c>
      <c r="X8" s="24">
        <v>1</v>
      </c>
      <c r="Y8" s="24">
        <v>1.1000000000000001</v>
      </c>
      <c r="Z8" s="24">
        <v>1.9</v>
      </c>
      <c r="AA8" s="24">
        <v>8.9</v>
      </c>
      <c r="AB8" s="24">
        <v>19.100000000000001</v>
      </c>
      <c r="AC8" s="24">
        <v>36.9</v>
      </c>
      <c r="AD8" s="24">
        <v>44.4</v>
      </c>
      <c r="AE8" s="24">
        <v>73.099999999999994</v>
      </c>
      <c r="AF8" s="24">
        <v>105.5</v>
      </c>
      <c r="AG8" s="24">
        <v>96.2</v>
      </c>
      <c r="AH8" s="24">
        <v>121.7</v>
      </c>
      <c r="AI8" s="24">
        <v>220.1</v>
      </c>
      <c r="AJ8" s="24">
        <v>216.1</v>
      </c>
      <c r="AK8" s="24">
        <v>244.7</v>
      </c>
      <c r="AL8" s="24">
        <v>201</v>
      </c>
      <c r="AM8" s="24">
        <v>205.4</v>
      </c>
      <c r="AN8" s="24">
        <v>397.8</v>
      </c>
      <c r="AO8" s="24">
        <v>354.1</v>
      </c>
      <c r="AP8" s="24">
        <v>307.39999999999998</v>
      </c>
      <c r="AQ8" s="24">
        <v>279.7</v>
      </c>
      <c r="AR8" s="24">
        <v>297.5</v>
      </c>
      <c r="AS8" s="24">
        <v>305.3</v>
      </c>
      <c r="AT8" s="24">
        <v>332.9</v>
      </c>
      <c r="AU8" s="25">
        <v>349.9</v>
      </c>
      <c r="AV8" s="25">
        <v>380.1</v>
      </c>
      <c r="AW8" s="25">
        <v>380.2</v>
      </c>
      <c r="AX8" s="25">
        <v>401.2</v>
      </c>
      <c r="AY8" s="25">
        <v>449.3</v>
      </c>
      <c r="AZ8" s="25">
        <v>451.3</v>
      </c>
      <c r="BA8" s="25">
        <v>411.5</v>
      </c>
      <c r="BB8" s="25">
        <v>421.7</v>
      </c>
      <c r="BC8" s="25">
        <v>420.3</v>
      </c>
      <c r="BD8" s="25">
        <v>387.3</v>
      </c>
      <c r="BE8" s="25">
        <v>377</v>
      </c>
      <c r="BF8" s="25">
        <v>395.6</v>
      </c>
      <c r="BG8" s="25">
        <v>341.6</v>
      </c>
      <c r="BH8" s="25">
        <v>308.3</v>
      </c>
      <c r="BI8" s="25">
        <v>263.8</v>
      </c>
      <c r="BJ8" s="25">
        <v>323.60000000000002</v>
      </c>
      <c r="BK8" s="56">
        <f t="shared" si="0"/>
        <v>3235</v>
      </c>
    </row>
    <row r="9" spans="1:63" s="20" customFormat="1" ht="11.25" x14ac:dyDescent="0.25">
      <c r="A9" s="42" t="s">
        <v>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>
        <v>1826.8</v>
      </c>
      <c r="AO9" s="26">
        <v>1859.2</v>
      </c>
      <c r="AP9" s="26">
        <v>1795.7</v>
      </c>
      <c r="AQ9" s="26">
        <v>1843</v>
      </c>
      <c r="AR9" s="26">
        <v>1690.4</v>
      </c>
      <c r="AS9" s="26">
        <v>1543.1</v>
      </c>
      <c r="AT9" s="26">
        <v>1788.8</v>
      </c>
      <c r="AU9" s="27">
        <v>1122.3</v>
      </c>
      <c r="AV9" s="27">
        <v>2047.2</v>
      </c>
      <c r="AW9" s="27">
        <v>2386.3000000000002</v>
      </c>
      <c r="AX9" s="27">
        <v>3363.2</v>
      </c>
      <c r="AY9" s="27">
        <v>5780.7</v>
      </c>
      <c r="AZ9" s="27">
        <v>6833.8</v>
      </c>
      <c r="BA9" s="27">
        <v>8713.1</v>
      </c>
      <c r="BB9" s="27">
        <v>17712.2</v>
      </c>
      <c r="BC9" s="27">
        <v>48680.3</v>
      </c>
      <c r="BD9" s="27">
        <v>20742.599999999999</v>
      </c>
      <c r="BE9" s="27">
        <v>19756.5</v>
      </c>
      <c r="BF9" s="27">
        <v>18950.5</v>
      </c>
      <c r="BG9" s="27">
        <v>16158.6</v>
      </c>
      <c r="BH9" s="27">
        <v>14471.5</v>
      </c>
      <c r="BI9" s="27">
        <v>38574.699999999997</v>
      </c>
      <c r="BJ9" s="27">
        <v>38749</v>
      </c>
      <c r="BK9" s="57">
        <f>(BJ9-AN9)/AN9</f>
        <v>20.211407926428727</v>
      </c>
    </row>
    <row r="10" spans="1:63" s="20" customFormat="1" ht="27" customHeight="1" x14ac:dyDescent="0.25">
      <c r="A10" s="42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>
        <v>0</v>
      </c>
      <c r="AO10" s="26">
        <v>0</v>
      </c>
      <c r="AP10" s="26">
        <v>0</v>
      </c>
      <c r="AQ10" s="26">
        <v>0</v>
      </c>
      <c r="AR10" s="26">
        <v>0.3</v>
      </c>
      <c r="AS10" s="26">
        <v>0</v>
      </c>
      <c r="AT10" s="26">
        <v>14</v>
      </c>
      <c r="AU10" s="27">
        <v>14</v>
      </c>
      <c r="AV10" s="27">
        <v>51.7</v>
      </c>
      <c r="AW10" s="27">
        <v>51.7</v>
      </c>
      <c r="AX10" s="27">
        <v>102.6</v>
      </c>
      <c r="AY10" s="27">
        <v>580.70000000000005</v>
      </c>
      <c r="AZ10" s="27">
        <v>740.2</v>
      </c>
      <c r="BA10" s="27">
        <v>931.8</v>
      </c>
      <c r="BB10" s="27">
        <v>1472.7</v>
      </c>
      <c r="BC10" s="27">
        <v>1988.3</v>
      </c>
      <c r="BD10" s="27">
        <v>1780.6</v>
      </c>
      <c r="BE10" s="27">
        <v>1768.5</v>
      </c>
      <c r="BF10" s="27">
        <v>1722.1</v>
      </c>
      <c r="BG10" s="27">
        <v>1829.8</v>
      </c>
      <c r="BH10" s="27">
        <v>1515.5</v>
      </c>
      <c r="BI10" s="27">
        <v>1064.9000000000001</v>
      </c>
      <c r="BJ10" s="27">
        <v>959.4</v>
      </c>
      <c r="BK10" s="57">
        <f>(BJ10-AR10)/AR10</f>
        <v>3197</v>
      </c>
    </row>
    <row r="11" spans="1:63" s="5" customFormat="1" ht="13.5" customHeight="1" x14ac:dyDescent="0.25">
      <c r="A11" s="43" t="s">
        <v>8</v>
      </c>
      <c r="B11" s="28">
        <v>0.1</v>
      </c>
      <c r="C11" s="28">
        <v>0.1</v>
      </c>
      <c r="D11" s="28">
        <v>0.1</v>
      </c>
      <c r="E11" s="28">
        <v>0.1</v>
      </c>
      <c r="F11" s="28">
        <v>0.1</v>
      </c>
      <c r="G11" s="28">
        <v>0.1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0.8</v>
      </c>
      <c r="N11" s="28">
        <v>1</v>
      </c>
      <c r="O11" s="28">
        <v>0.9</v>
      </c>
      <c r="P11" s="28">
        <v>1.5</v>
      </c>
      <c r="Q11" s="28">
        <v>2</v>
      </c>
      <c r="R11" s="28">
        <v>2</v>
      </c>
      <c r="S11" s="28">
        <v>1.8</v>
      </c>
      <c r="T11" s="28">
        <v>5.3</v>
      </c>
      <c r="U11" s="28">
        <v>12.6</v>
      </c>
      <c r="V11" s="28">
        <v>16</v>
      </c>
      <c r="W11" s="28">
        <v>36.799999999999997</v>
      </c>
      <c r="X11" s="28">
        <v>131.1</v>
      </c>
      <c r="Y11" s="28">
        <v>111.6</v>
      </c>
      <c r="Z11" s="28">
        <v>163.6</v>
      </c>
      <c r="AA11" s="28">
        <v>611.79999999999995</v>
      </c>
      <c r="AB11" s="28">
        <v>276.3</v>
      </c>
      <c r="AC11" s="28">
        <v>284</v>
      </c>
      <c r="AD11" s="28">
        <v>61.8</v>
      </c>
      <c r="AE11" s="28">
        <v>77.7</v>
      </c>
      <c r="AF11" s="28">
        <v>102.8</v>
      </c>
      <c r="AG11" s="28">
        <v>100.4</v>
      </c>
      <c r="AH11" s="28">
        <v>100.6</v>
      </c>
      <c r="AI11" s="28">
        <v>103.8</v>
      </c>
      <c r="AJ11" s="28">
        <v>111.9</v>
      </c>
      <c r="AK11" s="28">
        <v>113.9</v>
      </c>
      <c r="AL11" s="28">
        <v>117.5</v>
      </c>
      <c r="AM11" s="28">
        <v>113.9</v>
      </c>
      <c r="AN11" s="28">
        <v>307.5</v>
      </c>
      <c r="AO11" s="28">
        <v>454.8</v>
      </c>
      <c r="AP11" s="28">
        <v>453.3</v>
      </c>
      <c r="AQ11" s="28">
        <v>444.5</v>
      </c>
      <c r="AR11" s="28">
        <v>405.7</v>
      </c>
      <c r="AS11" s="28">
        <v>361.7</v>
      </c>
      <c r="AT11" s="28">
        <v>291.89999999999998</v>
      </c>
      <c r="AU11" s="29">
        <v>218.1</v>
      </c>
      <c r="AV11" s="29">
        <v>139.80000000000001</v>
      </c>
      <c r="AW11" s="29">
        <v>55.3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29">
        <v>0</v>
      </c>
      <c r="BF11" s="29">
        <v>0</v>
      </c>
      <c r="BG11" s="29">
        <v>0</v>
      </c>
      <c r="BH11" s="29">
        <v>249203.3</v>
      </c>
      <c r="BI11" s="29">
        <v>1486942.7</v>
      </c>
      <c r="BJ11" s="29">
        <v>1486942.7</v>
      </c>
      <c r="BK11" s="57">
        <f t="shared" ref="BK11:BK15" si="3">(BJ11-B11)/B11</f>
        <v>14869425.999999998</v>
      </c>
    </row>
    <row r="12" spans="1:63" s="5" customFormat="1" ht="11.25" x14ac:dyDescent="0.25">
      <c r="A12" s="43" t="s">
        <v>9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491.1</v>
      </c>
      <c r="AE12" s="28">
        <v>117.6</v>
      </c>
      <c r="AF12" s="28">
        <v>96.7</v>
      </c>
      <c r="AG12" s="28">
        <v>330.8</v>
      </c>
      <c r="AH12" s="28">
        <v>759.6</v>
      </c>
      <c r="AI12" s="28">
        <v>621.5</v>
      </c>
      <c r="AJ12" s="28">
        <v>728.7</v>
      </c>
      <c r="AK12" s="28">
        <v>2683.3</v>
      </c>
      <c r="AL12" s="28">
        <v>7327.6</v>
      </c>
      <c r="AM12" s="28">
        <v>4498.8999999999996</v>
      </c>
      <c r="AN12" s="28">
        <v>12398.8</v>
      </c>
      <c r="AO12" s="28">
        <v>13805.9</v>
      </c>
      <c r="AP12" s="28">
        <v>14589.3</v>
      </c>
      <c r="AQ12" s="28">
        <v>13871.5</v>
      </c>
      <c r="AR12" s="28">
        <v>13302.8</v>
      </c>
      <c r="AS12" s="28">
        <v>13932.7</v>
      </c>
      <c r="AT12" s="28">
        <v>15525.3</v>
      </c>
      <c r="AU12" s="29">
        <v>17681.2</v>
      </c>
      <c r="AV12" s="29">
        <v>19846.900000000001</v>
      </c>
      <c r="AW12" s="29">
        <v>24989.9</v>
      </c>
      <c r="AX12" s="29">
        <v>23845.7</v>
      </c>
      <c r="AY12" s="29">
        <v>29314.1</v>
      </c>
      <c r="AZ12" s="29">
        <v>36923.800000000003</v>
      </c>
      <c r="BA12" s="29">
        <v>49038.7</v>
      </c>
      <c r="BB12" s="29">
        <v>53435.4</v>
      </c>
      <c r="BC12" s="29">
        <v>57265</v>
      </c>
      <c r="BD12" s="29">
        <v>68906.7</v>
      </c>
      <c r="BE12" s="29">
        <v>68547.600000000006</v>
      </c>
      <c r="BF12" s="29">
        <v>68523.8</v>
      </c>
      <c r="BG12" s="29">
        <v>67849</v>
      </c>
      <c r="BH12" s="29">
        <v>139269</v>
      </c>
      <c r="BI12" s="29">
        <v>560023.19999999995</v>
      </c>
      <c r="BJ12" s="29">
        <v>959225.8</v>
      </c>
      <c r="BK12" s="57">
        <f>(BJ12-AN12)/AN12</f>
        <v>76.364406232861242</v>
      </c>
    </row>
    <row r="13" spans="1:63" s="5" customFormat="1" ht="11.25" x14ac:dyDescent="0.25">
      <c r="A13" s="43" t="s">
        <v>10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0.1</v>
      </c>
      <c r="X13" s="28">
        <v>1</v>
      </c>
      <c r="Y13" s="28">
        <v>2</v>
      </c>
      <c r="Z13" s="28">
        <v>5.0999999999999996</v>
      </c>
      <c r="AA13" s="28">
        <v>8.8000000000000007</v>
      </c>
      <c r="AB13" s="28">
        <v>7.8</v>
      </c>
      <c r="AC13" s="28">
        <v>138.19999999999999</v>
      </c>
      <c r="AD13" s="28">
        <v>133.9</v>
      </c>
      <c r="AE13" s="28">
        <v>132.6</v>
      </c>
      <c r="AF13" s="28">
        <v>145.4</v>
      </c>
      <c r="AG13" s="28">
        <v>148.4</v>
      </c>
      <c r="AH13" s="28">
        <v>159.30000000000001</v>
      </c>
      <c r="AI13" s="28">
        <v>168.6</v>
      </c>
      <c r="AJ13" s="28">
        <v>177.7</v>
      </c>
      <c r="AK13" s="28">
        <v>215.6</v>
      </c>
      <c r="AL13" s="28">
        <v>220.7</v>
      </c>
      <c r="AM13" s="28">
        <v>222.4</v>
      </c>
      <c r="AN13" s="28">
        <v>265.5</v>
      </c>
      <c r="AO13" s="28">
        <v>383.5</v>
      </c>
      <c r="AP13" s="28">
        <v>465.1</v>
      </c>
      <c r="AQ13" s="28">
        <v>434.3</v>
      </c>
      <c r="AR13" s="28">
        <v>435.3</v>
      </c>
      <c r="AS13" s="28">
        <v>409</v>
      </c>
      <c r="AT13" s="28">
        <v>410.6</v>
      </c>
      <c r="AU13" s="36">
        <v>403.9</v>
      </c>
      <c r="AV13" s="36">
        <v>357.7</v>
      </c>
      <c r="AW13" s="36">
        <v>386.6</v>
      </c>
      <c r="AX13" s="36">
        <v>379.2</v>
      </c>
      <c r="AY13" s="36">
        <v>341.9</v>
      </c>
      <c r="AZ13" s="36">
        <v>330.8</v>
      </c>
      <c r="BA13" s="36">
        <v>326.60000000000002</v>
      </c>
      <c r="BB13" s="36">
        <v>361.1</v>
      </c>
      <c r="BC13" s="36">
        <v>347.7</v>
      </c>
      <c r="BD13" s="36">
        <v>393.5</v>
      </c>
      <c r="BE13" s="36">
        <v>395.2</v>
      </c>
      <c r="BF13" s="36">
        <v>437.6</v>
      </c>
      <c r="BG13" s="36">
        <v>431.3</v>
      </c>
      <c r="BH13" s="36">
        <v>520.70000000000005</v>
      </c>
      <c r="BI13" s="36">
        <v>540</v>
      </c>
      <c r="BJ13" s="36">
        <v>716.6</v>
      </c>
      <c r="BK13" s="57">
        <f>(BJ13-AN13)/AN13</f>
        <v>1.6990583804143127</v>
      </c>
    </row>
    <row r="14" spans="1:63" s="5" customFormat="1" ht="12" thickBot="1" x14ac:dyDescent="0.3">
      <c r="A14" s="44" t="s">
        <v>11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0.1</v>
      </c>
      <c r="H14" s="30">
        <v>0</v>
      </c>
      <c r="I14" s="30">
        <v>0.1</v>
      </c>
      <c r="J14" s="30">
        <v>0.1</v>
      </c>
      <c r="K14" s="30">
        <v>0</v>
      </c>
      <c r="L14" s="30">
        <v>0.1</v>
      </c>
      <c r="M14" s="30">
        <v>0.1</v>
      </c>
      <c r="N14" s="30">
        <v>0.1</v>
      </c>
      <c r="O14" s="30">
        <v>0.1</v>
      </c>
      <c r="P14" s="30">
        <v>0.2</v>
      </c>
      <c r="Q14" s="30">
        <v>0.2</v>
      </c>
      <c r="R14" s="30">
        <v>0.8</v>
      </c>
      <c r="S14" s="30">
        <v>0.2</v>
      </c>
      <c r="T14" s="30">
        <v>0.2</v>
      </c>
      <c r="U14" s="30">
        <v>1.1000000000000001</v>
      </c>
      <c r="V14" s="30">
        <v>0.9</v>
      </c>
      <c r="W14" s="30">
        <v>2.2000000000000002</v>
      </c>
      <c r="X14" s="30">
        <v>10.1</v>
      </c>
      <c r="Y14" s="30">
        <v>13.1</v>
      </c>
      <c r="Z14" s="30">
        <v>20.7</v>
      </c>
      <c r="AA14" s="30">
        <v>31.1</v>
      </c>
      <c r="AB14" s="30">
        <v>100.2</v>
      </c>
      <c r="AC14" s="30">
        <v>82.1</v>
      </c>
      <c r="AD14" s="30">
        <v>92.7</v>
      </c>
      <c r="AE14" s="30">
        <v>204.2</v>
      </c>
      <c r="AF14" s="30">
        <v>303.39999999999998</v>
      </c>
      <c r="AG14" s="30">
        <v>329.4</v>
      </c>
      <c r="AH14" s="30">
        <v>353.8</v>
      </c>
      <c r="AI14" s="30">
        <v>558.6</v>
      </c>
      <c r="AJ14" s="30">
        <v>95.9</v>
      </c>
      <c r="AK14" s="30">
        <v>696</v>
      </c>
      <c r="AL14" s="30">
        <v>254.6</v>
      </c>
      <c r="AM14" s="30">
        <v>286.60000000000002</v>
      </c>
      <c r="AN14" s="30">
        <v>1085.2</v>
      </c>
      <c r="AO14" s="30">
        <v>2435.5</v>
      </c>
      <c r="AP14" s="30">
        <v>3830.8</v>
      </c>
      <c r="AQ14" s="30">
        <v>5092.6000000000004</v>
      </c>
      <c r="AR14" s="30">
        <v>6246.7</v>
      </c>
      <c r="AS14" s="30">
        <v>6038.3</v>
      </c>
      <c r="AT14" s="30">
        <v>8812.2999999999993</v>
      </c>
      <c r="AU14" s="22">
        <v>11867.8</v>
      </c>
      <c r="AV14" s="22">
        <v>14986.5</v>
      </c>
      <c r="AW14" s="22">
        <v>19096.2</v>
      </c>
      <c r="AX14" s="22">
        <v>23462</v>
      </c>
      <c r="AY14" s="22">
        <v>27371.4</v>
      </c>
      <c r="AZ14" s="22">
        <v>13344.7</v>
      </c>
      <c r="BA14" s="22">
        <v>10012.200000000001</v>
      </c>
      <c r="BB14" s="22">
        <v>14774.6</v>
      </c>
      <c r="BC14" s="22">
        <v>18411.400000000001</v>
      </c>
      <c r="BD14" s="22">
        <v>37240.5</v>
      </c>
      <c r="BE14" s="22">
        <v>60987.1</v>
      </c>
      <c r="BF14" s="22">
        <v>92309.3</v>
      </c>
      <c r="BG14" s="22">
        <v>140508.5</v>
      </c>
      <c r="BH14" s="22">
        <v>3948</v>
      </c>
      <c r="BI14" s="22">
        <v>13673.6</v>
      </c>
      <c r="BJ14" s="80">
        <v>6900.9</v>
      </c>
      <c r="BK14" s="58">
        <f>(BJ14-AN14)/AN14</f>
        <v>5.3591043125691114</v>
      </c>
    </row>
    <row r="15" spans="1:63" s="6" customFormat="1" ht="11.25" thickBot="1" x14ac:dyDescent="0.3">
      <c r="A15" s="45" t="s">
        <v>12</v>
      </c>
      <c r="B15" s="18">
        <v>1</v>
      </c>
      <c r="C15" s="18">
        <v>1.2</v>
      </c>
      <c r="D15" s="18">
        <v>1.3</v>
      </c>
      <c r="E15" s="18">
        <v>1.4</v>
      </c>
      <c r="F15" s="18">
        <v>1.6</v>
      </c>
      <c r="G15" s="18">
        <v>1.5</v>
      </c>
      <c r="H15" s="18">
        <v>1.9</v>
      </c>
      <c r="I15" s="18">
        <v>2.2000000000000002</v>
      </c>
      <c r="J15" s="18">
        <v>2.7</v>
      </c>
      <c r="K15" s="18">
        <v>4.2</v>
      </c>
      <c r="L15" s="18">
        <v>4.3</v>
      </c>
      <c r="M15" s="18">
        <v>6</v>
      </c>
      <c r="N15" s="18">
        <v>7.1</v>
      </c>
      <c r="O15" s="18">
        <v>7.8</v>
      </c>
      <c r="P15" s="18">
        <v>8.1</v>
      </c>
      <c r="Q15" s="18">
        <v>9.5</v>
      </c>
      <c r="R15" s="18">
        <v>11.9</v>
      </c>
      <c r="S15" s="18">
        <v>15.2</v>
      </c>
      <c r="T15" s="18">
        <v>18.5</v>
      </c>
      <c r="U15" s="18">
        <v>24.7</v>
      </c>
      <c r="V15" s="18">
        <v>44.8</v>
      </c>
      <c r="W15" s="18">
        <v>115</v>
      </c>
      <c r="X15" s="18">
        <v>475</v>
      </c>
      <c r="Y15" s="18">
        <v>2635.7</v>
      </c>
      <c r="Z15" s="18">
        <v>2614</v>
      </c>
      <c r="AA15" s="18">
        <v>4356</v>
      </c>
      <c r="AB15" s="18">
        <v>4546.3</v>
      </c>
      <c r="AC15" s="18">
        <v>9078.2000000000007</v>
      </c>
      <c r="AD15" s="18">
        <v>10959.1</v>
      </c>
      <c r="AE15" s="18">
        <v>12853.2</v>
      </c>
      <c r="AF15" s="18">
        <v>13866</v>
      </c>
      <c r="AG15" s="18">
        <v>15554.5</v>
      </c>
      <c r="AH15" s="18">
        <v>14744.5</v>
      </c>
      <c r="AI15" s="18">
        <v>15690.1</v>
      </c>
      <c r="AJ15" s="18">
        <v>17241.3</v>
      </c>
      <c r="AK15" s="18">
        <v>17176.7</v>
      </c>
      <c r="AL15" s="18">
        <v>19337.599999999999</v>
      </c>
      <c r="AM15" s="18">
        <v>19538.900000000001</v>
      </c>
      <c r="AN15" s="18">
        <v>37433.1</v>
      </c>
      <c r="AO15" s="18">
        <v>39644.800000000003</v>
      </c>
      <c r="AP15" s="18">
        <v>43423.1</v>
      </c>
      <c r="AQ15" s="18">
        <v>46107.199999999997</v>
      </c>
      <c r="AR15" s="18">
        <v>48635.4</v>
      </c>
      <c r="AS15" s="18">
        <v>60419.6</v>
      </c>
      <c r="AT15" s="18">
        <v>81026.600000000006</v>
      </c>
      <c r="AU15" s="31">
        <v>94380.800000000003</v>
      </c>
      <c r="AV15" s="31">
        <v>105972.3</v>
      </c>
      <c r="AW15" s="31">
        <v>115613</v>
      </c>
      <c r="AX15" s="31">
        <v>116100.4</v>
      </c>
      <c r="AY15" s="31">
        <v>129194.1</v>
      </c>
      <c r="AZ15" s="31">
        <v>137036.4</v>
      </c>
      <c r="BA15" s="31">
        <v>154248.79999999999</v>
      </c>
      <c r="BB15" s="31">
        <v>178269</v>
      </c>
      <c r="BC15" s="31">
        <v>211951.5</v>
      </c>
      <c r="BD15" s="31">
        <v>213094.7</v>
      </c>
      <c r="BE15" s="31">
        <v>224074.8</v>
      </c>
      <c r="BF15" s="31">
        <v>246010.7</v>
      </c>
      <c r="BG15" s="31">
        <v>285976.59999999998</v>
      </c>
      <c r="BH15" s="31">
        <v>1607620.1</v>
      </c>
      <c r="BI15" s="31">
        <v>8318728.5</v>
      </c>
      <c r="BJ15" s="31">
        <v>8406537.6999999993</v>
      </c>
      <c r="BK15" s="56">
        <f>(BJ15-B15)/B15</f>
        <v>8406536.6999999993</v>
      </c>
    </row>
    <row r="16" spans="1:63" s="1" customFormat="1" ht="13.5" thickBot="1" x14ac:dyDescent="0.3">
      <c r="A16" s="79" t="s">
        <v>13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</row>
    <row r="17" spans="1:63" s="5" customFormat="1" ht="11.25" x14ac:dyDescent="0.25">
      <c r="A17" s="46" t="s">
        <v>14</v>
      </c>
      <c r="B17" s="32">
        <v>0.6</v>
      </c>
      <c r="C17" s="32">
        <v>0.7</v>
      </c>
      <c r="D17" s="32">
        <v>0.9</v>
      </c>
      <c r="E17" s="32">
        <v>0.9</v>
      </c>
      <c r="F17" s="32">
        <v>0.9</v>
      </c>
      <c r="G17" s="32">
        <v>0.9</v>
      </c>
      <c r="H17" s="32">
        <v>1</v>
      </c>
      <c r="I17" s="32">
        <v>1.1000000000000001</v>
      </c>
      <c r="J17" s="32">
        <v>1.3</v>
      </c>
      <c r="K17" s="32">
        <v>1.5</v>
      </c>
      <c r="L17" s="32">
        <v>2.4</v>
      </c>
      <c r="M17" s="32">
        <v>3.3</v>
      </c>
      <c r="N17" s="32">
        <v>2.9</v>
      </c>
      <c r="O17" s="32">
        <v>3.7</v>
      </c>
      <c r="P17" s="32">
        <v>3.7</v>
      </c>
      <c r="Q17" s="32">
        <v>4.2</v>
      </c>
      <c r="R17" s="32">
        <v>4.9000000000000004</v>
      </c>
      <c r="S17" s="32">
        <v>5.9</v>
      </c>
      <c r="T17" s="32">
        <v>7.3</v>
      </c>
      <c r="U17" s="32">
        <v>8</v>
      </c>
      <c r="V17" s="32">
        <v>10.8</v>
      </c>
      <c r="W17" s="32">
        <v>15.4</v>
      </c>
      <c r="X17" s="32">
        <v>41.3</v>
      </c>
      <c r="Y17" s="32">
        <v>121.2</v>
      </c>
      <c r="Z17" s="32">
        <v>203.8</v>
      </c>
      <c r="AA17" s="32">
        <v>349.1</v>
      </c>
      <c r="AB17" s="32">
        <v>518.6</v>
      </c>
      <c r="AC17" s="32">
        <v>842.1</v>
      </c>
      <c r="AD17" s="32">
        <v>763.7</v>
      </c>
      <c r="AE17" s="32">
        <v>1005.9</v>
      </c>
      <c r="AF17" s="32">
        <v>1127.8</v>
      </c>
      <c r="AG17" s="32">
        <v>1257.0999999999999</v>
      </c>
      <c r="AH17" s="32">
        <v>1324.8</v>
      </c>
      <c r="AI17" s="32">
        <v>1352.6</v>
      </c>
      <c r="AJ17" s="32">
        <v>1515.4</v>
      </c>
      <c r="AK17" s="32">
        <v>1621.8</v>
      </c>
      <c r="AL17" s="32">
        <v>1527.2</v>
      </c>
      <c r="AM17" s="32">
        <v>1541.5</v>
      </c>
      <c r="AN17" s="32">
        <v>1717</v>
      </c>
      <c r="AO17" s="32">
        <v>1783.2</v>
      </c>
      <c r="AP17" s="32">
        <v>1735.8</v>
      </c>
      <c r="AQ17" s="32">
        <v>2010.3</v>
      </c>
      <c r="AR17" s="32">
        <v>2191</v>
      </c>
      <c r="AS17" s="32">
        <v>2498.3000000000002</v>
      </c>
      <c r="AT17" s="32">
        <v>2729.6</v>
      </c>
      <c r="AU17" s="32">
        <v>3088.3</v>
      </c>
      <c r="AV17" s="32">
        <v>3283.3</v>
      </c>
      <c r="AW17" s="32">
        <v>3638.5</v>
      </c>
      <c r="AX17" s="32">
        <v>3983.3</v>
      </c>
      <c r="AY17" s="32">
        <v>4253.7</v>
      </c>
      <c r="AZ17" s="32">
        <v>4706.3999999999996</v>
      </c>
      <c r="BA17" s="32">
        <v>5284.9</v>
      </c>
      <c r="BB17" s="32">
        <v>5662.5</v>
      </c>
      <c r="BC17" s="32">
        <v>5860.8</v>
      </c>
      <c r="BD17" s="32">
        <v>10563.5</v>
      </c>
      <c r="BE17" s="32">
        <v>30917.7</v>
      </c>
      <c r="BF17" s="32">
        <v>45761.3</v>
      </c>
      <c r="BG17" s="32">
        <v>80171.399999999994</v>
      </c>
      <c r="BH17" s="32">
        <v>58095.6</v>
      </c>
      <c r="BI17" s="32">
        <v>65563.899999999994</v>
      </c>
      <c r="BJ17" s="32">
        <v>71524.800000000003</v>
      </c>
      <c r="BK17" s="56">
        <f>(BJ17-B17)/B17</f>
        <v>119207</v>
      </c>
    </row>
    <row r="18" spans="1:63" s="20" customFormat="1" ht="11.25" customHeight="1" x14ac:dyDescent="0.25">
      <c r="A18" s="47" t="s">
        <v>15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>
        <v>28152.400000000001</v>
      </c>
      <c r="AO18" s="33">
        <v>29068.2</v>
      </c>
      <c r="AP18" s="33">
        <v>28473.7</v>
      </c>
      <c r="AQ18" s="33">
        <v>27029.3</v>
      </c>
      <c r="AR18" s="33">
        <v>27300.7</v>
      </c>
      <c r="AS18" s="33">
        <v>36193.1</v>
      </c>
      <c r="AT18" s="33">
        <v>50033.3</v>
      </c>
      <c r="AU18" s="33">
        <v>57365.9</v>
      </c>
      <c r="AV18" s="33">
        <v>68787.899999999994</v>
      </c>
      <c r="AW18" s="33">
        <v>76018.399999999994</v>
      </c>
      <c r="AX18" s="33">
        <v>80638.2</v>
      </c>
      <c r="AY18" s="33">
        <v>96610.4</v>
      </c>
      <c r="AZ18" s="33">
        <v>108401</v>
      </c>
      <c r="BA18" s="33">
        <v>124217.2</v>
      </c>
      <c r="BB18" s="33">
        <v>144098.1</v>
      </c>
      <c r="BC18" s="33">
        <v>176417.9</v>
      </c>
      <c r="BD18" s="33">
        <v>162196.9</v>
      </c>
      <c r="BE18" s="33">
        <v>155503.9</v>
      </c>
      <c r="BF18" s="33">
        <v>158206.9</v>
      </c>
      <c r="BG18" s="33">
        <v>153275.5</v>
      </c>
      <c r="BH18" s="33">
        <v>1302617</v>
      </c>
      <c r="BI18" s="33">
        <v>7415818.2000000002</v>
      </c>
      <c r="BJ18" s="33">
        <v>7210516.9000000004</v>
      </c>
      <c r="BK18" s="60">
        <f>(BJ18-AN18)/AN18</f>
        <v>255.12441212827324</v>
      </c>
    </row>
    <row r="19" spans="1:63" s="20" customFormat="1" ht="22.5" x14ac:dyDescent="0.25">
      <c r="A19" s="47" t="s">
        <v>16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>
        <v>1286.5999999999999</v>
      </c>
      <c r="AO19" s="33">
        <v>1260</v>
      </c>
      <c r="AP19" s="33">
        <v>1136.2</v>
      </c>
      <c r="AQ19" s="33">
        <v>920.4</v>
      </c>
      <c r="AR19" s="33">
        <v>994.2</v>
      </c>
      <c r="AS19" s="33">
        <v>1313.5</v>
      </c>
      <c r="AT19" s="33">
        <v>1916.7</v>
      </c>
      <c r="AU19" s="33">
        <v>2193.1999999999998</v>
      </c>
      <c r="AV19" s="33">
        <v>963.8</v>
      </c>
      <c r="AW19" s="33">
        <v>1092.3</v>
      </c>
      <c r="AX19" s="33">
        <v>1394.7</v>
      </c>
      <c r="AY19" s="33">
        <v>1368.3</v>
      </c>
      <c r="AZ19" s="33">
        <v>1512.9</v>
      </c>
      <c r="BA19" s="33">
        <v>1523.4</v>
      </c>
      <c r="BB19" s="33">
        <v>2141.6999999999998</v>
      </c>
      <c r="BC19" s="33">
        <v>3077.4</v>
      </c>
      <c r="BD19" s="33">
        <v>3267.9</v>
      </c>
      <c r="BE19" s="33">
        <v>2773.6</v>
      </c>
      <c r="BF19" s="33">
        <v>2734.2</v>
      </c>
      <c r="BG19" s="33">
        <v>2645</v>
      </c>
      <c r="BH19" s="33">
        <v>10473.6</v>
      </c>
      <c r="BI19" s="33">
        <v>65533.2</v>
      </c>
      <c r="BJ19" s="33">
        <v>67725</v>
      </c>
      <c r="BK19" s="60">
        <f>(BJ19-AN19)/AN19</f>
        <v>51.638737758433081</v>
      </c>
    </row>
    <row r="20" spans="1:63" s="5" customFormat="1" ht="11.25" x14ac:dyDescent="0.25">
      <c r="A20" s="48" t="s">
        <v>17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0.1</v>
      </c>
      <c r="Y20" s="34">
        <v>0.2</v>
      </c>
      <c r="Z20" s="34">
        <v>0.4</v>
      </c>
      <c r="AA20" s="34">
        <v>1.5</v>
      </c>
      <c r="AB20" s="34">
        <v>2.2999999999999998</v>
      </c>
      <c r="AC20" s="34">
        <v>6.8</v>
      </c>
      <c r="AD20" s="34">
        <v>527</v>
      </c>
      <c r="AE20" s="34">
        <v>7.1</v>
      </c>
      <c r="AF20" s="34">
        <v>13.6</v>
      </c>
      <c r="AG20" s="34">
        <v>198.3</v>
      </c>
      <c r="AH20" s="34">
        <v>22.9</v>
      </c>
      <c r="AI20" s="34">
        <v>30.6</v>
      </c>
      <c r="AJ20" s="34">
        <v>50.3</v>
      </c>
      <c r="AK20" s="34">
        <v>75.5</v>
      </c>
      <c r="AL20" s="34">
        <v>91.1</v>
      </c>
      <c r="AM20" s="34">
        <v>63.2</v>
      </c>
      <c r="AN20" s="34">
        <v>27.1</v>
      </c>
      <c r="AO20" s="34">
        <v>45.1</v>
      </c>
      <c r="AP20" s="34">
        <v>54.6</v>
      </c>
      <c r="AQ20" s="34">
        <v>59.1</v>
      </c>
      <c r="AR20" s="34">
        <v>205.7</v>
      </c>
      <c r="AS20" s="34">
        <v>28</v>
      </c>
      <c r="AT20" s="34">
        <v>35.700000000000003</v>
      </c>
      <c r="AU20" s="34">
        <v>45.2</v>
      </c>
      <c r="AV20" s="34">
        <v>42.4</v>
      </c>
      <c r="AW20" s="34">
        <v>49.2</v>
      </c>
      <c r="AX20" s="34">
        <v>50.1</v>
      </c>
      <c r="AY20" s="34">
        <v>67.7</v>
      </c>
      <c r="AZ20" s="34">
        <v>79.5</v>
      </c>
      <c r="BA20" s="34">
        <v>45.7</v>
      </c>
      <c r="BB20" s="34">
        <v>42.1</v>
      </c>
      <c r="BC20" s="34">
        <v>30.6</v>
      </c>
      <c r="BD20" s="34">
        <v>163.19999999999999</v>
      </c>
      <c r="BE20" s="34">
        <v>78.900000000000006</v>
      </c>
      <c r="BF20" s="34">
        <v>65.599999999999994</v>
      </c>
      <c r="BG20" s="34">
        <v>369.2</v>
      </c>
      <c r="BH20" s="34">
        <v>1527.2</v>
      </c>
      <c r="BI20" s="34">
        <v>4787.3</v>
      </c>
      <c r="BJ20" s="34">
        <v>4270.1000000000004</v>
      </c>
      <c r="BK20" s="57">
        <f>(BJ20-X20)/X20</f>
        <v>42700</v>
      </c>
    </row>
    <row r="21" spans="1:63" s="20" customFormat="1" ht="11.25" x14ac:dyDescent="0.25">
      <c r="A21" s="47" t="s">
        <v>18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>
        <v>9311.7000000000007</v>
      </c>
      <c r="AV21" s="33">
        <v>7984.6</v>
      </c>
      <c r="AW21" s="33">
        <v>8907.9</v>
      </c>
      <c r="AX21" s="33">
        <v>11032.5</v>
      </c>
      <c r="AY21" s="33">
        <v>9123.2000000000007</v>
      </c>
      <c r="AZ21" s="33">
        <v>8153.5</v>
      </c>
      <c r="BA21" s="33">
        <v>8311.7999999999993</v>
      </c>
      <c r="BB21" s="33">
        <v>8892</v>
      </c>
      <c r="BC21" s="33">
        <v>7578.1</v>
      </c>
      <c r="BD21" s="33">
        <v>8202.7999999999993</v>
      </c>
      <c r="BE21" s="33">
        <v>6837.9</v>
      </c>
      <c r="BF21" s="33">
        <v>11691.6</v>
      </c>
      <c r="BG21" s="33">
        <v>19341.400000000001</v>
      </c>
      <c r="BH21" s="33">
        <v>185993.2</v>
      </c>
      <c r="BI21" s="33">
        <v>533826.5</v>
      </c>
      <c r="BJ21" s="33">
        <v>772183.1</v>
      </c>
      <c r="BK21" s="57">
        <f>(BJ21-AU21)/AU21</f>
        <v>81.926114458154785</v>
      </c>
    </row>
    <row r="22" spans="1:63" s="5" customFormat="1" ht="11.25" x14ac:dyDescent="0.25">
      <c r="A22" s="48" t="s">
        <v>19</v>
      </c>
      <c r="B22" s="34">
        <v>0.3</v>
      </c>
      <c r="C22" s="34">
        <v>0.3</v>
      </c>
      <c r="D22" s="34">
        <v>0.2</v>
      </c>
      <c r="E22" s="34">
        <v>0.2</v>
      </c>
      <c r="F22" s="34">
        <v>0.3</v>
      </c>
      <c r="G22" s="34">
        <v>0.2</v>
      </c>
      <c r="H22" s="34">
        <v>0.3</v>
      </c>
      <c r="I22" s="34">
        <v>0.5</v>
      </c>
      <c r="J22" s="34">
        <v>0.5</v>
      </c>
      <c r="K22" s="34">
        <v>0.9</v>
      </c>
      <c r="L22" s="34">
        <v>0.9</v>
      </c>
      <c r="M22" s="34">
        <v>0.7</v>
      </c>
      <c r="N22" s="34">
        <v>0.8</v>
      </c>
      <c r="O22" s="34">
        <v>1.2</v>
      </c>
      <c r="P22" s="34">
        <v>1.1000000000000001</v>
      </c>
      <c r="Q22" s="34">
        <v>1.5</v>
      </c>
      <c r="R22" s="34">
        <v>1.5</v>
      </c>
      <c r="S22" s="34">
        <v>2.5</v>
      </c>
      <c r="T22" s="34">
        <v>3.1</v>
      </c>
      <c r="U22" s="34">
        <v>4</v>
      </c>
      <c r="V22" s="34">
        <v>9.6</v>
      </c>
      <c r="W22" s="34">
        <v>18.600000000000001</v>
      </c>
      <c r="X22" s="34">
        <v>102.6</v>
      </c>
      <c r="Y22" s="34">
        <v>186.6</v>
      </c>
      <c r="Z22" s="34">
        <v>104.5</v>
      </c>
      <c r="AA22" s="34">
        <v>200.6</v>
      </c>
      <c r="AB22" s="34">
        <v>289.39999999999998</v>
      </c>
      <c r="AC22" s="34">
        <v>927.4</v>
      </c>
      <c r="AD22" s="34">
        <v>1226.5</v>
      </c>
      <c r="AE22" s="34">
        <v>2383.5</v>
      </c>
      <c r="AF22" s="34">
        <v>2440.5</v>
      </c>
      <c r="AG22" s="34">
        <v>3585.5</v>
      </c>
      <c r="AH22" s="34">
        <v>1189.3</v>
      </c>
      <c r="AI22" s="34">
        <v>1795.8</v>
      </c>
      <c r="AJ22" s="34">
        <v>3304.4</v>
      </c>
      <c r="AK22" s="34">
        <v>1910.2</v>
      </c>
      <c r="AL22" s="34">
        <v>1401.9</v>
      </c>
      <c r="AM22" s="34">
        <v>2373.1999999999998</v>
      </c>
      <c r="AN22" s="34">
        <v>1693.3</v>
      </c>
      <c r="AO22" s="34">
        <v>2879.5</v>
      </c>
      <c r="AP22" s="34">
        <v>3885.2</v>
      </c>
      <c r="AQ22" s="34">
        <v>2864.5</v>
      </c>
      <c r="AR22" s="34">
        <v>3363.9</v>
      </c>
      <c r="AS22" s="34">
        <v>6994.5</v>
      </c>
      <c r="AT22" s="34">
        <v>8931.6</v>
      </c>
      <c r="AU22" s="34">
        <v>352.6</v>
      </c>
      <c r="AV22" s="34">
        <v>328.8</v>
      </c>
      <c r="AW22" s="34">
        <v>325.5</v>
      </c>
      <c r="AX22" s="34">
        <v>327.9</v>
      </c>
      <c r="AY22" s="34">
        <v>324.60000000000002</v>
      </c>
      <c r="AZ22" s="34">
        <v>321.3</v>
      </c>
      <c r="BA22" s="34">
        <v>319.7</v>
      </c>
      <c r="BB22" s="34">
        <v>496.8</v>
      </c>
      <c r="BC22" s="34">
        <v>495.2</v>
      </c>
      <c r="BD22" s="34">
        <v>2775.9</v>
      </c>
      <c r="BE22" s="34">
        <v>4419.6000000000004</v>
      </c>
      <c r="BF22" s="34">
        <v>1891.8</v>
      </c>
      <c r="BG22" s="34">
        <v>2495.1</v>
      </c>
      <c r="BH22" s="34">
        <v>27362.6</v>
      </c>
      <c r="BI22" s="34">
        <v>164400.29999999999</v>
      </c>
      <c r="BJ22" s="34">
        <v>165210</v>
      </c>
      <c r="BK22" s="57">
        <f>(BJ22-B22)/B22</f>
        <v>550699.00000000012</v>
      </c>
    </row>
    <row r="23" spans="1:63" s="5" customFormat="1" ht="11.25" x14ac:dyDescent="0.25">
      <c r="A23" s="48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0.1</v>
      </c>
      <c r="K23" s="34">
        <v>0.1</v>
      </c>
      <c r="L23" s="34">
        <v>0.1</v>
      </c>
      <c r="M23" s="34">
        <v>0.2</v>
      </c>
      <c r="N23" s="34">
        <v>0.2</v>
      </c>
      <c r="O23" s="34">
        <v>0.2</v>
      </c>
      <c r="P23" s="34">
        <v>0.3</v>
      </c>
      <c r="Q23" s="34">
        <v>0.4</v>
      </c>
      <c r="R23" s="34">
        <v>0.5</v>
      </c>
      <c r="S23" s="34">
        <v>0.7</v>
      </c>
      <c r="T23" s="34">
        <v>0.9</v>
      </c>
      <c r="U23" s="34">
        <v>0.9</v>
      </c>
      <c r="V23" s="34">
        <v>1.3</v>
      </c>
      <c r="W23" s="34">
        <v>1.7</v>
      </c>
      <c r="X23" s="34">
        <v>2.7</v>
      </c>
      <c r="Y23" s="34">
        <v>14.5</v>
      </c>
      <c r="Z23" s="34">
        <v>14.5</v>
      </c>
      <c r="AA23" s="34">
        <v>26.7</v>
      </c>
      <c r="AB23" s="34">
        <v>60.1</v>
      </c>
      <c r="AC23" s="34">
        <v>79.900000000000006</v>
      </c>
      <c r="AD23" s="34">
        <v>95.7</v>
      </c>
      <c r="AE23" s="34">
        <v>88.5</v>
      </c>
      <c r="AF23" s="34">
        <v>134.1</v>
      </c>
      <c r="AG23" s="34">
        <v>312.7</v>
      </c>
      <c r="AH23" s="34">
        <v>328.1</v>
      </c>
      <c r="AI23" s="34">
        <v>796.7</v>
      </c>
      <c r="AJ23" s="34">
        <v>883.1</v>
      </c>
      <c r="AK23" s="34">
        <v>912</v>
      </c>
      <c r="AL23" s="34">
        <v>1049.2</v>
      </c>
      <c r="AM23" s="34">
        <v>1255.5</v>
      </c>
      <c r="AN23" s="34">
        <v>1913.9</v>
      </c>
      <c r="AO23" s="34">
        <v>1899.8</v>
      </c>
      <c r="AP23" s="34">
        <v>1615.8</v>
      </c>
      <c r="AQ23" s="34">
        <v>1974.4</v>
      </c>
      <c r="AR23" s="34">
        <v>2715.1</v>
      </c>
      <c r="AS23" s="34">
        <v>2410.6</v>
      </c>
      <c r="AT23" s="34">
        <v>3342.3</v>
      </c>
      <c r="AU23" s="34">
        <v>4279.3</v>
      </c>
      <c r="AV23" s="34">
        <v>4555.8</v>
      </c>
      <c r="AW23" s="34">
        <v>5080.1000000000004</v>
      </c>
      <c r="AX23" s="34">
        <v>5134.2</v>
      </c>
      <c r="AY23" s="34">
        <v>5173.5</v>
      </c>
      <c r="AZ23" s="34">
        <v>5339.8</v>
      </c>
      <c r="BA23" s="34">
        <v>5429.1</v>
      </c>
      <c r="BB23" s="34">
        <v>5540.3</v>
      </c>
      <c r="BC23" s="34">
        <v>5581.2</v>
      </c>
      <c r="BD23" s="34">
        <v>5667.4</v>
      </c>
      <c r="BE23" s="34">
        <v>5349.8</v>
      </c>
      <c r="BF23" s="34">
        <v>5319</v>
      </c>
      <c r="BG23" s="34">
        <v>5296</v>
      </c>
      <c r="BH23" s="34">
        <v>14812.3</v>
      </c>
      <c r="BI23" s="34">
        <v>62218.8</v>
      </c>
      <c r="BJ23" s="34">
        <v>103483.9</v>
      </c>
      <c r="BK23" s="57">
        <f>(J23)/J23</f>
        <v>1</v>
      </c>
    </row>
    <row r="24" spans="1:63" s="5" customFormat="1" ht="12" thickBot="1" x14ac:dyDescent="0.3">
      <c r="A24" s="49" t="s">
        <v>21</v>
      </c>
      <c r="B24" s="35">
        <v>0.1</v>
      </c>
      <c r="C24" s="35">
        <v>0</v>
      </c>
      <c r="D24" s="35">
        <v>0.1</v>
      </c>
      <c r="E24" s="35">
        <v>0.1</v>
      </c>
      <c r="F24" s="35">
        <v>0.1</v>
      </c>
      <c r="G24" s="35">
        <v>0.1</v>
      </c>
      <c r="H24" s="35">
        <v>0.1</v>
      </c>
      <c r="I24" s="35">
        <v>0.1</v>
      </c>
      <c r="J24" s="35">
        <v>0.2</v>
      </c>
      <c r="K24" s="35">
        <v>0.2</v>
      </c>
      <c r="L24" s="35">
        <v>0.1</v>
      </c>
      <c r="M24" s="35">
        <v>0.1</v>
      </c>
      <c r="N24" s="35">
        <v>0.2</v>
      </c>
      <c r="O24" s="35">
        <v>0.4</v>
      </c>
      <c r="P24" s="35">
        <v>0.7</v>
      </c>
      <c r="Q24" s="35">
        <v>0.8</v>
      </c>
      <c r="R24" s="35">
        <v>1.2</v>
      </c>
      <c r="S24" s="35">
        <v>1.8</v>
      </c>
      <c r="T24" s="35">
        <v>1.1000000000000001</v>
      </c>
      <c r="U24" s="35">
        <v>2.5</v>
      </c>
      <c r="V24" s="35">
        <v>3</v>
      </c>
      <c r="W24" s="35">
        <v>7.3</v>
      </c>
      <c r="X24" s="35">
        <v>26.9</v>
      </c>
      <c r="Y24" s="35">
        <v>1.2</v>
      </c>
      <c r="Z24" s="35">
        <v>57.7</v>
      </c>
      <c r="AA24" s="35">
        <v>187.7</v>
      </c>
      <c r="AB24" s="35">
        <v>165.9</v>
      </c>
      <c r="AC24" s="35">
        <v>288.89999999999998</v>
      </c>
      <c r="AD24" s="35">
        <v>277.39999999999998</v>
      </c>
      <c r="AE24" s="35">
        <v>400.3</v>
      </c>
      <c r="AF24" s="35">
        <v>615.29999999999995</v>
      </c>
      <c r="AG24" s="35">
        <v>518.1</v>
      </c>
      <c r="AH24" s="35">
        <v>1075.8</v>
      </c>
      <c r="AI24" s="35">
        <v>755.7</v>
      </c>
      <c r="AJ24" s="35">
        <v>346.4</v>
      </c>
      <c r="AK24" s="35">
        <v>1502.3</v>
      </c>
      <c r="AL24" s="35">
        <v>81</v>
      </c>
      <c r="AM24" s="35">
        <v>407.2</v>
      </c>
      <c r="AN24" s="35">
        <v>450.1</v>
      </c>
      <c r="AO24" s="35">
        <v>1181.0999999999999</v>
      </c>
      <c r="AP24" s="35">
        <v>1463.3</v>
      </c>
      <c r="AQ24" s="35">
        <v>1813.5</v>
      </c>
      <c r="AR24" s="35">
        <v>2093.4</v>
      </c>
      <c r="AS24" s="35">
        <v>1011.4</v>
      </c>
      <c r="AT24" s="35">
        <v>1148.8</v>
      </c>
      <c r="AU24" s="35">
        <v>1056.5</v>
      </c>
      <c r="AV24" s="35">
        <v>1222.5999999999999</v>
      </c>
      <c r="AW24" s="35">
        <v>576.5</v>
      </c>
      <c r="AX24" s="35">
        <v>608.29999999999995</v>
      </c>
      <c r="AY24" s="35">
        <v>661.1</v>
      </c>
      <c r="AZ24" s="35">
        <v>823.8</v>
      </c>
      <c r="BA24" s="35">
        <v>565.4</v>
      </c>
      <c r="BB24" s="35">
        <v>825.6</v>
      </c>
      <c r="BC24" s="35">
        <v>2602</v>
      </c>
      <c r="BD24" s="35">
        <v>6577.6</v>
      </c>
      <c r="BE24" s="35">
        <v>720</v>
      </c>
      <c r="BF24" s="35">
        <v>2378</v>
      </c>
      <c r="BG24" s="35">
        <v>3161.6</v>
      </c>
      <c r="BH24" s="35">
        <v>6738.7</v>
      </c>
      <c r="BI24" s="35">
        <v>6580.3</v>
      </c>
      <c r="BJ24" s="35">
        <v>11623.9</v>
      </c>
      <c r="BK24" s="58">
        <f>(BJ24-B24)/B24</f>
        <v>116237.99999999999</v>
      </c>
    </row>
    <row r="25" spans="1:63" s="6" customFormat="1" ht="11.25" thickBot="1" x14ac:dyDescent="0.3">
      <c r="A25" s="50" t="s">
        <v>22</v>
      </c>
      <c r="B25" s="19">
        <v>1</v>
      </c>
      <c r="C25" s="19">
        <v>1.2</v>
      </c>
      <c r="D25" s="19">
        <v>1.3</v>
      </c>
      <c r="E25" s="19">
        <v>1.4</v>
      </c>
      <c r="F25" s="19">
        <v>1.6</v>
      </c>
      <c r="G25" s="19">
        <v>1.5</v>
      </c>
      <c r="H25" s="19">
        <v>1.9</v>
      </c>
      <c r="I25" s="19">
        <v>2.2000000000000002</v>
      </c>
      <c r="J25" s="19">
        <v>2.7</v>
      </c>
      <c r="K25" s="19">
        <v>4.2</v>
      </c>
      <c r="L25" s="19">
        <v>4.3</v>
      </c>
      <c r="M25" s="19">
        <v>6</v>
      </c>
      <c r="N25" s="19">
        <v>7.1</v>
      </c>
      <c r="O25" s="19">
        <v>7.8</v>
      </c>
      <c r="P25" s="19">
        <v>8.1</v>
      </c>
      <c r="Q25" s="19">
        <v>9.5</v>
      </c>
      <c r="R25" s="19">
        <v>11.9</v>
      </c>
      <c r="S25" s="19">
        <v>15.2</v>
      </c>
      <c r="T25" s="19">
        <v>18.5</v>
      </c>
      <c r="U25" s="19">
        <v>24.7</v>
      </c>
      <c r="V25" s="19">
        <v>44.8</v>
      </c>
      <c r="W25" s="19">
        <v>115</v>
      </c>
      <c r="X25" s="19">
        <v>475</v>
      </c>
      <c r="Y25" s="19">
        <v>2635.7</v>
      </c>
      <c r="Z25" s="19">
        <v>2614</v>
      </c>
      <c r="AA25" s="19">
        <v>4356</v>
      </c>
      <c r="AB25" s="19">
        <v>4546.3</v>
      </c>
      <c r="AC25" s="19">
        <v>9078.2000000000007</v>
      </c>
      <c r="AD25" s="19">
        <v>10959.1</v>
      </c>
      <c r="AE25" s="19">
        <v>12853.2</v>
      </c>
      <c r="AF25" s="19">
        <v>13866</v>
      </c>
      <c r="AG25" s="19">
        <v>15554.5</v>
      </c>
      <c r="AH25" s="19">
        <v>14744.5</v>
      </c>
      <c r="AI25" s="19">
        <v>15690.1</v>
      </c>
      <c r="AJ25" s="19">
        <v>17241.3</v>
      </c>
      <c r="AK25" s="19">
        <v>17176.7</v>
      </c>
      <c r="AL25" s="19">
        <v>19337.599999999999</v>
      </c>
      <c r="AM25" s="19">
        <v>19538.900000000001</v>
      </c>
      <c r="AN25" s="19">
        <v>37433.1</v>
      </c>
      <c r="AO25" s="19">
        <v>39644.800000000003</v>
      </c>
      <c r="AP25" s="19">
        <v>43423.1</v>
      </c>
      <c r="AQ25" s="19">
        <v>46107.199999999997</v>
      </c>
      <c r="AR25" s="19">
        <v>48635.4</v>
      </c>
      <c r="AS25" s="19">
        <v>60419.6</v>
      </c>
      <c r="AT25" s="19">
        <v>81026.600000000006</v>
      </c>
      <c r="AU25" s="19">
        <v>94380.800000000003</v>
      </c>
      <c r="AV25" s="19">
        <v>105972.3</v>
      </c>
      <c r="AW25" s="19">
        <v>115613</v>
      </c>
      <c r="AX25" s="19">
        <v>116100.4</v>
      </c>
      <c r="AY25" s="19">
        <v>129194.1</v>
      </c>
      <c r="AZ25" s="19">
        <v>137036.4</v>
      </c>
      <c r="BA25" s="19">
        <v>154248.79999999999</v>
      </c>
      <c r="BB25" s="19">
        <v>178269</v>
      </c>
      <c r="BC25" s="19">
        <v>211951.5</v>
      </c>
      <c r="BD25" s="19">
        <v>213094.7</v>
      </c>
      <c r="BE25" s="19">
        <v>224074.8</v>
      </c>
      <c r="BF25" s="19">
        <v>246010.7</v>
      </c>
      <c r="BG25" s="19">
        <v>285976.59999999998</v>
      </c>
      <c r="BH25" s="19">
        <v>1607620.1</v>
      </c>
      <c r="BI25" s="19">
        <v>8318728.5</v>
      </c>
      <c r="BJ25" s="31">
        <v>8406537.6999999993</v>
      </c>
      <c r="BK25" s="56">
        <f>(BJ25-B25)/B25</f>
        <v>8406536.6999999993</v>
      </c>
    </row>
    <row r="26" spans="1:63" s="1" customFormat="1" ht="13.5" thickBot="1" x14ac:dyDescent="0.3">
      <c r="A26" s="78" t="s">
        <v>23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</row>
    <row r="27" spans="1:63" s="1" customFormat="1" ht="13.5" thickBot="1" x14ac:dyDescent="0.3">
      <c r="A27" s="77" t="s">
        <v>27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</row>
    <row r="28" spans="1:63" s="1" customFormat="1" ht="12.75" x14ac:dyDescent="0.25">
      <c r="A28" s="46" t="s">
        <v>28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2">
        <f t="shared" ref="X28:BI28" si="4">X17/X20</f>
        <v>412.99999999999994</v>
      </c>
      <c r="Y28" s="62">
        <f t="shared" si="4"/>
        <v>606</v>
      </c>
      <c r="Z28" s="62">
        <f t="shared" si="4"/>
        <v>509.5</v>
      </c>
      <c r="AA28" s="62">
        <f t="shared" si="4"/>
        <v>232.73333333333335</v>
      </c>
      <c r="AB28" s="62">
        <f t="shared" si="4"/>
        <v>225.47826086956525</v>
      </c>
      <c r="AC28" s="62">
        <f t="shared" si="4"/>
        <v>123.83823529411765</v>
      </c>
      <c r="AD28" s="62">
        <f t="shared" si="4"/>
        <v>1.4491461100569261</v>
      </c>
      <c r="AE28" s="62">
        <f t="shared" si="4"/>
        <v>141.67605633802816</v>
      </c>
      <c r="AF28" s="62">
        <f t="shared" si="4"/>
        <v>82.92647058823529</v>
      </c>
      <c r="AG28" s="62">
        <f t="shared" si="4"/>
        <v>6.3393847705496711</v>
      </c>
      <c r="AH28" s="62">
        <f t="shared" si="4"/>
        <v>57.851528384279476</v>
      </c>
      <c r="AI28" s="62">
        <f t="shared" si="4"/>
        <v>44.202614379084963</v>
      </c>
      <c r="AJ28" s="62">
        <f t="shared" si="4"/>
        <v>30.127236580516904</v>
      </c>
      <c r="AK28" s="62">
        <f t="shared" si="4"/>
        <v>21.480794701986753</v>
      </c>
      <c r="AL28" s="62">
        <f t="shared" si="4"/>
        <v>16.76399560922064</v>
      </c>
      <c r="AM28" s="62">
        <f t="shared" si="4"/>
        <v>24.390822784810126</v>
      </c>
      <c r="AN28" s="62">
        <f t="shared" si="4"/>
        <v>63.357933579335793</v>
      </c>
      <c r="AO28" s="62">
        <f t="shared" si="4"/>
        <v>39.538802660753881</v>
      </c>
      <c r="AP28" s="62">
        <f t="shared" si="4"/>
        <v>31.791208791208788</v>
      </c>
      <c r="AQ28" s="62">
        <f t="shared" si="4"/>
        <v>34.015228426395936</v>
      </c>
      <c r="AR28" s="62">
        <f t="shared" si="4"/>
        <v>10.651434127369956</v>
      </c>
      <c r="AS28" s="62">
        <f t="shared" si="4"/>
        <v>89.225000000000009</v>
      </c>
      <c r="AT28" s="62">
        <f t="shared" si="4"/>
        <v>76.459383753501399</v>
      </c>
      <c r="AU28" s="62">
        <f t="shared" si="4"/>
        <v>68.325221238938056</v>
      </c>
      <c r="AV28" s="62">
        <f t="shared" si="4"/>
        <v>77.436320754716988</v>
      </c>
      <c r="AW28" s="62">
        <f t="shared" si="4"/>
        <v>73.953252032520325</v>
      </c>
      <c r="AX28" s="62">
        <f t="shared" si="4"/>
        <v>79.506986027944109</v>
      </c>
      <c r="AY28" s="62">
        <f t="shared" si="4"/>
        <v>62.831610044313138</v>
      </c>
      <c r="AZ28" s="62">
        <f t="shared" si="4"/>
        <v>59.199999999999996</v>
      </c>
      <c r="BA28" s="62">
        <f t="shared" si="4"/>
        <v>115.64332603938729</v>
      </c>
      <c r="BB28" s="62">
        <f t="shared" si="4"/>
        <v>134.50118764845604</v>
      </c>
      <c r="BC28" s="62">
        <f t="shared" si="4"/>
        <v>191.52941176470588</v>
      </c>
      <c r="BD28" s="62">
        <f t="shared" si="4"/>
        <v>64.727328431372555</v>
      </c>
      <c r="BE28" s="62">
        <f t="shared" si="4"/>
        <v>391.85931558935357</v>
      </c>
      <c r="BF28" s="62">
        <f t="shared" si="4"/>
        <v>697.58079268292693</v>
      </c>
      <c r="BG28" s="62">
        <f t="shared" si="4"/>
        <v>217.14897074756229</v>
      </c>
      <c r="BH28" s="62">
        <f t="shared" si="4"/>
        <v>38.040597171293868</v>
      </c>
      <c r="BI28" s="62">
        <f t="shared" si="4"/>
        <v>13.695381530298913</v>
      </c>
      <c r="BJ28" s="62">
        <f t="shared" ref="BJ28" si="5">BJ17/BJ20</f>
        <v>16.750146366595629</v>
      </c>
      <c r="BK28" s="64">
        <f>(BJ28-X28)/X28</f>
        <v>-0.95944274487507109</v>
      </c>
    </row>
    <row r="29" spans="1:63" s="1" customFormat="1" ht="12.75" x14ac:dyDescent="0.25">
      <c r="A29" s="52" t="s">
        <v>29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>
        <f t="shared" ref="X29:BI29" si="6">X18+X19+X20+X21</f>
        <v>0.1</v>
      </c>
      <c r="Y29" s="63">
        <f t="shared" si="6"/>
        <v>0.2</v>
      </c>
      <c r="Z29" s="63">
        <f t="shared" si="6"/>
        <v>0.4</v>
      </c>
      <c r="AA29" s="63">
        <f t="shared" si="6"/>
        <v>1.5</v>
      </c>
      <c r="AB29" s="63">
        <f t="shared" si="6"/>
        <v>2.2999999999999998</v>
      </c>
      <c r="AC29" s="63">
        <f t="shared" si="6"/>
        <v>6.8</v>
      </c>
      <c r="AD29" s="63">
        <f t="shared" si="6"/>
        <v>527</v>
      </c>
      <c r="AE29" s="63">
        <f t="shared" si="6"/>
        <v>7.1</v>
      </c>
      <c r="AF29" s="63">
        <f t="shared" si="6"/>
        <v>13.6</v>
      </c>
      <c r="AG29" s="63">
        <f t="shared" si="6"/>
        <v>198.3</v>
      </c>
      <c r="AH29" s="63">
        <f t="shared" si="6"/>
        <v>22.9</v>
      </c>
      <c r="AI29" s="63">
        <f t="shared" si="6"/>
        <v>30.6</v>
      </c>
      <c r="AJ29" s="63">
        <f t="shared" si="6"/>
        <v>50.3</v>
      </c>
      <c r="AK29" s="63">
        <f t="shared" si="6"/>
        <v>75.5</v>
      </c>
      <c r="AL29" s="63">
        <f t="shared" si="6"/>
        <v>91.1</v>
      </c>
      <c r="AM29" s="63">
        <f t="shared" si="6"/>
        <v>63.2</v>
      </c>
      <c r="AN29" s="63">
        <f t="shared" si="6"/>
        <v>29466.1</v>
      </c>
      <c r="AO29" s="63">
        <f t="shared" si="6"/>
        <v>30373.3</v>
      </c>
      <c r="AP29" s="63">
        <f t="shared" si="6"/>
        <v>29664.5</v>
      </c>
      <c r="AQ29" s="63">
        <f t="shared" si="6"/>
        <v>28008.799999999999</v>
      </c>
      <c r="AR29" s="63">
        <f t="shared" si="6"/>
        <v>28500.600000000002</v>
      </c>
      <c r="AS29" s="63">
        <f t="shared" si="6"/>
        <v>37534.6</v>
      </c>
      <c r="AT29" s="63">
        <f t="shared" si="6"/>
        <v>51985.7</v>
      </c>
      <c r="AU29" s="63">
        <f t="shared" si="6"/>
        <v>68916</v>
      </c>
      <c r="AV29" s="63">
        <f t="shared" si="6"/>
        <v>77778.7</v>
      </c>
      <c r="AW29" s="63">
        <f t="shared" si="6"/>
        <v>86067.799999999988</v>
      </c>
      <c r="AX29" s="63">
        <f t="shared" si="6"/>
        <v>93115.5</v>
      </c>
      <c r="AY29" s="63">
        <f t="shared" si="6"/>
        <v>107169.59999999999</v>
      </c>
      <c r="AZ29" s="63">
        <f t="shared" si="6"/>
        <v>118146.9</v>
      </c>
      <c r="BA29" s="63">
        <f t="shared" si="6"/>
        <v>134098.09999999998</v>
      </c>
      <c r="BB29" s="63">
        <f t="shared" si="6"/>
        <v>155173.90000000002</v>
      </c>
      <c r="BC29" s="63">
        <f t="shared" si="6"/>
        <v>187104</v>
      </c>
      <c r="BD29" s="63">
        <f t="shared" si="6"/>
        <v>173830.8</v>
      </c>
      <c r="BE29" s="63">
        <f t="shared" si="6"/>
        <v>165194.29999999999</v>
      </c>
      <c r="BF29" s="63">
        <f t="shared" si="6"/>
        <v>172698.30000000002</v>
      </c>
      <c r="BG29" s="63">
        <f t="shared" si="6"/>
        <v>175631.1</v>
      </c>
      <c r="BH29" s="63">
        <f t="shared" si="6"/>
        <v>1500611</v>
      </c>
      <c r="BI29" s="63">
        <f t="shared" si="6"/>
        <v>8019965.2000000002</v>
      </c>
      <c r="BJ29" s="63">
        <f t="shared" ref="BJ29" si="7">BJ18+BJ19+BJ20+BJ21</f>
        <v>8054695.0999999996</v>
      </c>
      <c r="BK29" s="57">
        <f>(BJ29-X29)/X29</f>
        <v>80546950</v>
      </c>
    </row>
    <row r="30" spans="1:63" s="1" customFormat="1" ht="13.5" thickBot="1" x14ac:dyDescent="0.3">
      <c r="A30" s="52" t="s">
        <v>30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>
        <f t="shared" ref="AN30:BI30" si="8">(AN18+AN19+AN20+AN21)/AN25</f>
        <v>0.78716697254568813</v>
      </c>
      <c r="AO30" s="66">
        <f t="shared" si="8"/>
        <v>0.76613578577770591</v>
      </c>
      <c r="AP30" s="66">
        <f t="shared" si="8"/>
        <v>0.68315021267482057</v>
      </c>
      <c r="AQ30" s="66">
        <f t="shared" si="8"/>
        <v>0.60747128431134401</v>
      </c>
      <c r="AR30" s="66">
        <f t="shared" si="8"/>
        <v>0.58600525543122917</v>
      </c>
      <c r="AS30" s="66">
        <f t="shared" si="8"/>
        <v>0.62123218293401483</v>
      </c>
      <c r="AT30" s="66">
        <f t="shared" si="8"/>
        <v>0.64158807107789284</v>
      </c>
      <c r="AU30" s="66">
        <f t="shared" si="8"/>
        <v>0.73019088628195561</v>
      </c>
      <c r="AV30" s="66">
        <f t="shared" si="8"/>
        <v>0.73395311793742324</v>
      </c>
      <c r="AW30" s="66">
        <f t="shared" si="8"/>
        <v>0.74444742373262507</v>
      </c>
      <c r="AX30" s="66">
        <f t="shared" si="8"/>
        <v>0.80202566054897317</v>
      </c>
      <c r="AY30" s="66">
        <f t="shared" si="8"/>
        <v>0.82952394884905722</v>
      </c>
      <c r="AZ30" s="66">
        <f t="shared" si="8"/>
        <v>0.86215706191931485</v>
      </c>
      <c r="BA30" s="66">
        <f t="shared" si="8"/>
        <v>0.86936235484489988</v>
      </c>
      <c r="BB30" s="66">
        <f t="shared" si="8"/>
        <v>0.87044803078493749</v>
      </c>
      <c r="BC30" s="66">
        <f t="shared" si="8"/>
        <v>0.88276799173395804</v>
      </c>
      <c r="BD30" s="66">
        <f t="shared" si="8"/>
        <v>0.8157443615444212</v>
      </c>
      <c r="BE30" s="66">
        <f t="shared" si="8"/>
        <v>0.73722837195436519</v>
      </c>
      <c r="BF30" s="66">
        <f t="shared" si="8"/>
        <v>0.70199507582393783</v>
      </c>
      <c r="BG30" s="66">
        <f t="shared" si="8"/>
        <v>0.61414500347231216</v>
      </c>
      <c r="BH30" s="66">
        <f t="shared" si="8"/>
        <v>0.9334363261569073</v>
      </c>
      <c r="BI30" s="66">
        <f t="shared" si="8"/>
        <v>0.96408546089705904</v>
      </c>
      <c r="BJ30" s="66">
        <f t="shared" ref="BJ30" si="9">(BJ18+BJ19+BJ20+BJ21)/BJ25</f>
        <v>0.9581465506304695</v>
      </c>
      <c r="BK30" s="58">
        <f>(BJ30-AN30)/AN30</f>
        <v>0.2172087804088573</v>
      </c>
    </row>
    <row r="31" spans="1:63" s="1" customFormat="1" ht="13.5" thickBot="1" x14ac:dyDescent="0.3">
      <c r="A31" s="77" t="s">
        <v>31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</row>
    <row r="32" spans="1:63" s="1" customFormat="1" ht="12.75" x14ac:dyDescent="0.25">
      <c r="A32" s="52" t="s">
        <v>32</v>
      </c>
      <c r="B32" s="63">
        <f>B8+B9+B10+B11</f>
        <v>0.2</v>
      </c>
      <c r="C32" s="63">
        <f t="shared" ref="C32:BI32" si="10">C8+C9+C10+C11</f>
        <v>0.2</v>
      </c>
      <c r="D32" s="63">
        <f t="shared" si="10"/>
        <v>0.2</v>
      </c>
      <c r="E32" s="63">
        <f t="shared" si="10"/>
        <v>0.2</v>
      </c>
      <c r="F32" s="63">
        <f t="shared" si="10"/>
        <v>0.2</v>
      </c>
      <c r="G32" s="63">
        <f t="shared" si="10"/>
        <v>0.2</v>
      </c>
      <c r="H32" s="63">
        <f t="shared" si="10"/>
        <v>0.1</v>
      </c>
      <c r="I32" s="63">
        <f t="shared" si="10"/>
        <v>0.1</v>
      </c>
      <c r="J32" s="63">
        <f t="shared" si="10"/>
        <v>0.1</v>
      </c>
      <c r="K32" s="63">
        <f t="shared" si="10"/>
        <v>0</v>
      </c>
      <c r="L32" s="63">
        <f t="shared" si="10"/>
        <v>0.1</v>
      </c>
      <c r="M32" s="63">
        <f t="shared" si="10"/>
        <v>0.9</v>
      </c>
      <c r="N32" s="63">
        <f t="shared" si="10"/>
        <v>1</v>
      </c>
      <c r="O32" s="63">
        <f t="shared" si="10"/>
        <v>1</v>
      </c>
      <c r="P32" s="63">
        <f t="shared" si="10"/>
        <v>1.6</v>
      </c>
      <c r="Q32" s="63">
        <f t="shared" si="10"/>
        <v>2.1</v>
      </c>
      <c r="R32" s="63">
        <f t="shared" si="10"/>
        <v>2.2000000000000002</v>
      </c>
      <c r="S32" s="63">
        <f t="shared" si="10"/>
        <v>2.1</v>
      </c>
      <c r="T32" s="63">
        <f t="shared" si="10"/>
        <v>5.6</v>
      </c>
      <c r="U32" s="63">
        <f t="shared" si="10"/>
        <v>13.1</v>
      </c>
      <c r="V32" s="63">
        <f t="shared" si="10"/>
        <v>16.399999999999999</v>
      </c>
      <c r="W32" s="63">
        <f t="shared" si="10"/>
        <v>37.299999999999997</v>
      </c>
      <c r="X32" s="63">
        <f t="shared" si="10"/>
        <v>132.1</v>
      </c>
      <c r="Y32" s="63">
        <f t="shared" si="10"/>
        <v>112.69999999999999</v>
      </c>
      <c r="Z32" s="63">
        <f t="shared" si="10"/>
        <v>165.5</v>
      </c>
      <c r="AA32" s="63">
        <f t="shared" si="10"/>
        <v>620.69999999999993</v>
      </c>
      <c r="AB32" s="63">
        <f t="shared" si="10"/>
        <v>295.40000000000003</v>
      </c>
      <c r="AC32" s="63">
        <f t="shared" si="10"/>
        <v>320.89999999999998</v>
      </c>
      <c r="AD32" s="63">
        <f t="shared" si="10"/>
        <v>106.19999999999999</v>
      </c>
      <c r="AE32" s="63">
        <f t="shared" si="10"/>
        <v>150.80000000000001</v>
      </c>
      <c r="AF32" s="63">
        <f t="shared" si="10"/>
        <v>208.3</v>
      </c>
      <c r="AG32" s="63">
        <f t="shared" si="10"/>
        <v>196.60000000000002</v>
      </c>
      <c r="AH32" s="63">
        <f t="shared" si="10"/>
        <v>222.3</v>
      </c>
      <c r="AI32" s="63">
        <f t="shared" si="10"/>
        <v>323.89999999999998</v>
      </c>
      <c r="AJ32" s="63">
        <f t="shared" si="10"/>
        <v>328</v>
      </c>
      <c r="AK32" s="63">
        <f t="shared" si="10"/>
        <v>358.6</v>
      </c>
      <c r="AL32" s="63">
        <f t="shared" si="10"/>
        <v>318.5</v>
      </c>
      <c r="AM32" s="63">
        <f t="shared" si="10"/>
        <v>319.3</v>
      </c>
      <c r="AN32" s="63">
        <f t="shared" si="10"/>
        <v>2532.1</v>
      </c>
      <c r="AO32" s="63">
        <f t="shared" si="10"/>
        <v>2668.1000000000004</v>
      </c>
      <c r="AP32" s="63">
        <f t="shared" si="10"/>
        <v>2556.4</v>
      </c>
      <c r="AQ32" s="63">
        <f t="shared" si="10"/>
        <v>2567.1999999999998</v>
      </c>
      <c r="AR32" s="63">
        <f t="shared" si="10"/>
        <v>2393.9</v>
      </c>
      <c r="AS32" s="63">
        <f t="shared" si="10"/>
        <v>2210.1</v>
      </c>
      <c r="AT32" s="63">
        <f t="shared" si="10"/>
        <v>2427.6</v>
      </c>
      <c r="AU32" s="63">
        <f t="shared" si="10"/>
        <v>1704.2999999999997</v>
      </c>
      <c r="AV32" s="63">
        <f t="shared" si="10"/>
        <v>2618.8000000000002</v>
      </c>
      <c r="AW32" s="63">
        <f t="shared" si="10"/>
        <v>2873.5</v>
      </c>
      <c r="AX32" s="63">
        <f t="shared" si="10"/>
        <v>3866.9999999999995</v>
      </c>
      <c r="AY32" s="63">
        <f t="shared" si="10"/>
        <v>6810.7</v>
      </c>
      <c r="AZ32" s="63">
        <f t="shared" si="10"/>
        <v>8025.3</v>
      </c>
      <c r="BA32" s="63">
        <f t="shared" si="10"/>
        <v>10056.4</v>
      </c>
      <c r="BB32" s="63">
        <f t="shared" si="10"/>
        <v>19606.600000000002</v>
      </c>
      <c r="BC32" s="63">
        <f t="shared" si="10"/>
        <v>51088.900000000009</v>
      </c>
      <c r="BD32" s="63">
        <f t="shared" si="10"/>
        <v>22910.499999999996</v>
      </c>
      <c r="BE32" s="63">
        <f t="shared" si="10"/>
        <v>21902</v>
      </c>
      <c r="BF32" s="63">
        <f t="shared" si="10"/>
        <v>21068.199999999997</v>
      </c>
      <c r="BG32" s="63">
        <f t="shared" si="10"/>
        <v>18330</v>
      </c>
      <c r="BH32" s="63">
        <f t="shared" si="10"/>
        <v>265498.59999999998</v>
      </c>
      <c r="BI32" s="63">
        <f t="shared" si="10"/>
        <v>1526846.0999999999</v>
      </c>
      <c r="BJ32" s="63">
        <f t="shared" ref="BJ32" si="11">BJ8+BJ9+BJ10+BJ11</f>
        <v>1526974.7</v>
      </c>
      <c r="BK32" s="59">
        <f>(BJ32-B32)/B32</f>
        <v>7634872.5</v>
      </c>
    </row>
    <row r="33" spans="1:63" s="1" customFormat="1" ht="12.75" x14ac:dyDescent="0.25">
      <c r="A33" s="52" t="s">
        <v>33</v>
      </c>
      <c r="B33" s="11">
        <f>(B8+B9+B10+B11)/B15</f>
        <v>0.2</v>
      </c>
      <c r="C33" s="68">
        <f t="shared" ref="C33:BI33" si="12">(C8+C9+C10+C11)/C15</f>
        <v>0.16666666666666669</v>
      </c>
      <c r="D33" s="68">
        <f t="shared" si="12"/>
        <v>0.15384615384615385</v>
      </c>
      <c r="E33" s="68">
        <f t="shared" si="12"/>
        <v>0.14285714285714288</v>
      </c>
      <c r="F33" s="68">
        <f t="shared" si="12"/>
        <v>0.125</v>
      </c>
      <c r="G33" s="68">
        <f t="shared" si="12"/>
        <v>0.13333333333333333</v>
      </c>
      <c r="H33" s="68">
        <f t="shared" si="12"/>
        <v>5.2631578947368425E-2</v>
      </c>
      <c r="I33" s="68">
        <f t="shared" si="12"/>
        <v>4.5454545454545456E-2</v>
      </c>
      <c r="J33" s="68">
        <f t="shared" si="12"/>
        <v>3.7037037037037035E-2</v>
      </c>
      <c r="K33" s="68">
        <f t="shared" si="12"/>
        <v>0</v>
      </c>
      <c r="L33" s="68">
        <f t="shared" si="12"/>
        <v>2.3255813953488375E-2</v>
      </c>
      <c r="M33" s="68">
        <f t="shared" si="12"/>
        <v>0.15</v>
      </c>
      <c r="N33" s="68">
        <f t="shared" si="12"/>
        <v>0.14084507042253522</v>
      </c>
      <c r="O33" s="68">
        <f t="shared" si="12"/>
        <v>0.12820512820512822</v>
      </c>
      <c r="P33" s="68">
        <f t="shared" si="12"/>
        <v>0.19753086419753088</v>
      </c>
      <c r="Q33" s="68">
        <f t="shared" si="12"/>
        <v>0.22105263157894739</v>
      </c>
      <c r="R33" s="68">
        <f t="shared" si="12"/>
        <v>0.18487394957983194</v>
      </c>
      <c r="S33" s="68">
        <f t="shared" si="12"/>
        <v>0.13815789473684212</v>
      </c>
      <c r="T33" s="68">
        <f t="shared" si="12"/>
        <v>0.30270270270270266</v>
      </c>
      <c r="U33" s="68">
        <f t="shared" si="12"/>
        <v>0.53036437246963564</v>
      </c>
      <c r="V33" s="68">
        <f t="shared" si="12"/>
        <v>0.36607142857142855</v>
      </c>
      <c r="W33" s="68">
        <f t="shared" si="12"/>
        <v>0.3243478260869565</v>
      </c>
      <c r="X33" s="68">
        <f t="shared" si="12"/>
        <v>0.27810526315789474</v>
      </c>
      <c r="Y33" s="68">
        <f t="shared" si="12"/>
        <v>4.2759039344386691E-2</v>
      </c>
      <c r="Z33" s="68">
        <f t="shared" si="12"/>
        <v>6.3312930374904361E-2</v>
      </c>
      <c r="AA33" s="68">
        <f t="shared" si="12"/>
        <v>0.14249311294765837</v>
      </c>
      <c r="AB33" s="68">
        <f t="shared" si="12"/>
        <v>6.4975914479906749E-2</v>
      </c>
      <c r="AC33" s="68">
        <f t="shared" si="12"/>
        <v>3.5348417087087747E-2</v>
      </c>
      <c r="AD33" s="68">
        <f t="shared" si="12"/>
        <v>9.6905767809400394E-3</v>
      </c>
      <c r="AE33" s="68">
        <f t="shared" si="12"/>
        <v>1.1732486851523356E-2</v>
      </c>
      <c r="AF33" s="68">
        <f t="shared" si="12"/>
        <v>1.5022356844079043E-2</v>
      </c>
      <c r="AG33" s="68">
        <f t="shared" si="12"/>
        <v>1.2639429104117781E-2</v>
      </c>
      <c r="AH33" s="68">
        <f t="shared" si="12"/>
        <v>1.5076808301400523E-2</v>
      </c>
      <c r="AI33" s="68">
        <f t="shared" si="12"/>
        <v>2.0643590544355994E-2</v>
      </c>
      <c r="AJ33" s="68">
        <f t="shared" si="12"/>
        <v>1.9024087510802552E-2</v>
      </c>
      <c r="AK33" s="68">
        <f t="shared" si="12"/>
        <v>2.0877118422048473E-2</v>
      </c>
      <c r="AL33" s="68">
        <f t="shared" si="12"/>
        <v>1.647050306139335E-2</v>
      </c>
      <c r="AM33" s="68">
        <f t="shared" si="12"/>
        <v>1.6341759259733146E-2</v>
      </c>
      <c r="AN33" s="68">
        <f t="shared" si="12"/>
        <v>6.7643342389489519E-2</v>
      </c>
      <c r="AO33" s="68">
        <f t="shared" si="12"/>
        <v>6.7300125110985556E-2</v>
      </c>
      <c r="AP33" s="68">
        <f t="shared" si="12"/>
        <v>5.8871890767817132E-2</v>
      </c>
      <c r="AQ33" s="68">
        <f t="shared" si="12"/>
        <v>5.5678939514869692E-2</v>
      </c>
      <c r="AR33" s="68">
        <f t="shared" si="12"/>
        <v>4.9221349058504713E-2</v>
      </c>
      <c r="AS33" s="68">
        <f t="shared" si="12"/>
        <v>3.6579189534521911E-2</v>
      </c>
      <c r="AT33" s="68">
        <f t="shared" si="12"/>
        <v>2.9960531479785647E-2</v>
      </c>
      <c r="AU33" s="68">
        <f t="shared" si="12"/>
        <v>1.805769817590018E-2</v>
      </c>
      <c r="AV33" s="68">
        <f t="shared" si="12"/>
        <v>2.4712118166728476E-2</v>
      </c>
      <c r="AW33" s="68">
        <f t="shared" si="12"/>
        <v>2.4854471382975963E-2</v>
      </c>
      <c r="AX33" s="68">
        <f t="shared" si="12"/>
        <v>3.3307378785947334E-2</v>
      </c>
      <c r="AY33" s="68">
        <f t="shared" si="12"/>
        <v>5.2716803631125568E-2</v>
      </c>
      <c r="AZ33" s="68">
        <f t="shared" si="12"/>
        <v>5.8563272240076361E-2</v>
      </c>
      <c r="BA33" s="68">
        <f t="shared" si="12"/>
        <v>6.5195969109646243E-2</v>
      </c>
      <c r="BB33" s="68">
        <f t="shared" si="12"/>
        <v>0.10998322759425364</v>
      </c>
      <c r="BC33" s="68">
        <f t="shared" si="12"/>
        <v>0.24104052106260163</v>
      </c>
      <c r="BD33" s="68">
        <f t="shared" si="12"/>
        <v>0.1075132323797823</v>
      </c>
      <c r="BE33" s="68">
        <f t="shared" si="12"/>
        <v>9.7744146151195949E-2</v>
      </c>
      <c r="BF33" s="68">
        <f t="shared" si="12"/>
        <v>8.5639364466667492E-2</v>
      </c>
      <c r="BG33" s="68">
        <f t="shared" si="12"/>
        <v>6.4096153321635416E-2</v>
      </c>
      <c r="BH33" s="68">
        <f t="shared" si="12"/>
        <v>0.1651500873869392</v>
      </c>
      <c r="BI33" s="68">
        <f t="shared" si="12"/>
        <v>0.18354320615223826</v>
      </c>
      <c r="BJ33" s="68">
        <f t="shared" ref="BJ33" si="13">(BJ8+BJ9+BJ10+BJ11)/BJ15</f>
        <v>0.1816413313652302</v>
      </c>
      <c r="BK33" s="67">
        <f t="shared" ref="BK33:BK35" si="14">(BJ33-B33)/B33</f>
        <v>-9.1793343173849073E-2</v>
      </c>
    </row>
    <row r="34" spans="1:63" s="1" customFormat="1" ht="12.75" x14ac:dyDescent="0.25">
      <c r="A34" s="52" t="s">
        <v>34</v>
      </c>
      <c r="B34" s="11">
        <f>B11/B15</f>
        <v>0.1</v>
      </c>
      <c r="C34" s="68">
        <f t="shared" ref="C34:BI34" si="15">C11/C15</f>
        <v>8.3333333333333343E-2</v>
      </c>
      <c r="D34" s="68">
        <f t="shared" si="15"/>
        <v>7.6923076923076927E-2</v>
      </c>
      <c r="E34" s="68">
        <f t="shared" si="15"/>
        <v>7.1428571428571438E-2</v>
      </c>
      <c r="F34" s="68">
        <f t="shared" si="15"/>
        <v>6.25E-2</v>
      </c>
      <c r="G34" s="68">
        <f t="shared" si="15"/>
        <v>6.6666666666666666E-2</v>
      </c>
      <c r="H34" s="68">
        <f t="shared" si="15"/>
        <v>0</v>
      </c>
      <c r="I34" s="68">
        <f t="shared" si="15"/>
        <v>0</v>
      </c>
      <c r="J34" s="68">
        <f t="shared" si="15"/>
        <v>0</v>
      </c>
      <c r="K34" s="68">
        <f t="shared" si="15"/>
        <v>0</v>
      </c>
      <c r="L34" s="68">
        <f t="shared" si="15"/>
        <v>0</v>
      </c>
      <c r="M34" s="68">
        <f t="shared" si="15"/>
        <v>0.13333333333333333</v>
      </c>
      <c r="N34" s="68">
        <f t="shared" si="15"/>
        <v>0.14084507042253522</v>
      </c>
      <c r="O34" s="68">
        <f t="shared" si="15"/>
        <v>0.11538461538461539</v>
      </c>
      <c r="P34" s="68">
        <f t="shared" si="15"/>
        <v>0.1851851851851852</v>
      </c>
      <c r="Q34" s="68">
        <f t="shared" si="15"/>
        <v>0.21052631578947367</v>
      </c>
      <c r="R34" s="68">
        <f t="shared" si="15"/>
        <v>0.16806722689075629</v>
      </c>
      <c r="S34" s="68">
        <f t="shared" si="15"/>
        <v>0.11842105263157895</v>
      </c>
      <c r="T34" s="68">
        <f t="shared" si="15"/>
        <v>0.2864864864864865</v>
      </c>
      <c r="U34" s="68">
        <f t="shared" si="15"/>
        <v>0.51012145748987858</v>
      </c>
      <c r="V34" s="68">
        <f t="shared" si="15"/>
        <v>0.35714285714285715</v>
      </c>
      <c r="W34" s="68">
        <f t="shared" si="15"/>
        <v>0.31999999999999995</v>
      </c>
      <c r="X34" s="68">
        <f t="shared" si="15"/>
        <v>0.27599999999999997</v>
      </c>
      <c r="Y34" s="68">
        <f t="shared" si="15"/>
        <v>4.2341692908904653E-2</v>
      </c>
      <c r="Z34" s="68">
        <f t="shared" si="15"/>
        <v>6.2586074980872222E-2</v>
      </c>
      <c r="AA34" s="68">
        <f t="shared" si="15"/>
        <v>0.14044995408631772</v>
      </c>
      <c r="AB34" s="68">
        <f t="shared" si="15"/>
        <v>6.0774695906561378E-2</v>
      </c>
      <c r="AC34" s="68">
        <f t="shared" si="15"/>
        <v>3.1283734661056155E-2</v>
      </c>
      <c r="AD34" s="68">
        <f t="shared" si="15"/>
        <v>5.6391492002080459E-3</v>
      </c>
      <c r="AE34" s="68">
        <f t="shared" si="15"/>
        <v>6.0451871907384932E-3</v>
      </c>
      <c r="AF34" s="68">
        <f t="shared" si="15"/>
        <v>7.4138179720178851E-3</v>
      </c>
      <c r="AG34" s="68">
        <f t="shared" si="15"/>
        <v>6.4547237133948379E-3</v>
      </c>
      <c r="AH34" s="68">
        <f t="shared" si="15"/>
        <v>6.8228831089558817E-3</v>
      </c>
      <c r="AI34" s="68">
        <f t="shared" si="15"/>
        <v>6.6156366116213406E-3</v>
      </c>
      <c r="AJ34" s="68">
        <f t="shared" si="15"/>
        <v>6.4902298550573341E-3</v>
      </c>
      <c r="AK34" s="68">
        <f t="shared" si="15"/>
        <v>6.6310758178229814E-3</v>
      </c>
      <c r="AL34" s="68">
        <f t="shared" si="15"/>
        <v>6.0762452424292573E-3</v>
      </c>
      <c r="AM34" s="68">
        <f t="shared" si="15"/>
        <v>5.8293967418841389E-3</v>
      </c>
      <c r="AN34" s="68">
        <f t="shared" si="15"/>
        <v>8.2146549444208471E-3</v>
      </c>
      <c r="AO34" s="68">
        <f t="shared" si="15"/>
        <v>1.1471870207442085E-2</v>
      </c>
      <c r="AP34" s="68">
        <f t="shared" si="15"/>
        <v>1.0439144142173175E-2</v>
      </c>
      <c r="AQ34" s="68">
        <f t="shared" si="15"/>
        <v>9.64057674289482E-3</v>
      </c>
      <c r="AR34" s="68">
        <f t="shared" si="15"/>
        <v>8.3416606011259276E-3</v>
      </c>
      <c r="AS34" s="68">
        <f t="shared" si="15"/>
        <v>5.9864679673483434E-3</v>
      </c>
      <c r="AT34" s="68">
        <f t="shared" si="15"/>
        <v>3.6025206537112497E-3</v>
      </c>
      <c r="AU34" s="68">
        <f t="shared" si="15"/>
        <v>2.3108513595985623E-3</v>
      </c>
      <c r="AV34" s="68">
        <f t="shared" si="15"/>
        <v>1.3192126621768142E-3</v>
      </c>
      <c r="AW34" s="68">
        <f t="shared" si="15"/>
        <v>4.7831991212060924E-4</v>
      </c>
      <c r="AX34" s="68">
        <f t="shared" si="15"/>
        <v>0</v>
      </c>
      <c r="AY34" s="68">
        <f t="shared" si="15"/>
        <v>0</v>
      </c>
      <c r="AZ34" s="68">
        <f t="shared" si="15"/>
        <v>0</v>
      </c>
      <c r="BA34" s="68">
        <f t="shared" si="15"/>
        <v>0</v>
      </c>
      <c r="BB34" s="68">
        <f t="shared" si="15"/>
        <v>0</v>
      </c>
      <c r="BC34" s="68">
        <f t="shared" si="15"/>
        <v>0</v>
      </c>
      <c r="BD34" s="68">
        <f t="shared" si="15"/>
        <v>0</v>
      </c>
      <c r="BE34" s="68">
        <f t="shared" si="15"/>
        <v>0</v>
      </c>
      <c r="BF34" s="68">
        <f t="shared" si="15"/>
        <v>0</v>
      </c>
      <c r="BG34" s="68">
        <f t="shared" si="15"/>
        <v>0</v>
      </c>
      <c r="BH34" s="68">
        <f t="shared" si="15"/>
        <v>0.15501379959108497</v>
      </c>
      <c r="BI34" s="68">
        <f t="shared" si="15"/>
        <v>0.17874639135055315</v>
      </c>
      <c r="BJ34" s="68">
        <f t="shared" ref="BJ34" si="16">BJ11/BJ15</f>
        <v>0.17687932333902459</v>
      </c>
      <c r="BK34" s="59">
        <f t="shared" si="14"/>
        <v>0.76879323339024586</v>
      </c>
    </row>
    <row r="35" spans="1:63" s="1" customFormat="1" ht="18" customHeight="1" thickBot="1" x14ac:dyDescent="0.3">
      <c r="A35" s="52" t="s">
        <v>35</v>
      </c>
      <c r="B35" s="65">
        <f>(B9+B10)/B25</f>
        <v>0</v>
      </c>
      <c r="C35" s="65">
        <f t="shared" ref="C35:BI35" si="17">(C9+C10)/C25</f>
        <v>0</v>
      </c>
      <c r="D35" s="65">
        <f t="shared" si="17"/>
        <v>0</v>
      </c>
      <c r="E35" s="65">
        <f t="shared" si="17"/>
        <v>0</v>
      </c>
      <c r="F35" s="65">
        <f t="shared" si="17"/>
        <v>0</v>
      </c>
      <c r="G35" s="65">
        <f t="shared" si="17"/>
        <v>0</v>
      </c>
      <c r="H35" s="65">
        <f t="shared" si="17"/>
        <v>0</v>
      </c>
      <c r="I35" s="65">
        <f t="shared" si="17"/>
        <v>0</v>
      </c>
      <c r="J35" s="65">
        <f t="shared" si="17"/>
        <v>0</v>
      </c>
      <c r="K35" s="65">
        <f t="shared" si="17"/>
        <v>0</v>
      </c>
      <c r="L35" s="65">
        <f t="shared" si="17"/>
        <v>0</v>
      </c>
      <c r="M35" s="65">
        <f t="shared" si="17"/>
        <v>0</v>
      </c>
      <c r="N35" s="65">
        <f t="shared" si="17"/>
        <v>0</v>
      </c>
      <c r="O35" s="65">
        <f t="shared" si="17"/>
        <v>0</v>
      </c>
      <c r="P35" s="65">
        <f t="shared" si="17"/>
        <v>0</v>
      </c>
      <c r="Q35" s="65">
        <f t="shared" si="17"/>
        <v>0</v>
      </c>
      <c r="R35" s="65">
        <f t="shared" si="17"/>
        <v>0</v>
      </c>
      <c r="S35" s="65">
        <f t="shared" si="17"/>
        <v>0</v>
      </c>
      <c r="T35" s="65">
        <f t="shared" si="17"/>
        <v>0</v>
      </c>
      <c r="U35" s="65">
        <f t="shared" si="17"/>
        <v>0</v>
      </c>
      <c r="V35" s="65">
        <f t="shared" si="17"/>
        <v>0</v>
      </c>
      <c r="W35" s="65">
        <f t="shared" si="17"/>
        <v>0</v>
      </c>
      <c r="X35" s="65">
        <f t="shared" si="17"/>
        <v>0</v>
      </c>
      <c r="Y35" s="65">
        <f t="shared" si="17"/>
        <v>0</v>
      </c>
      <c r="Z35" s="65">
        <f t="shared" si="17"/>
        <v>0</v>
      </c>
      <c r="AA35" s="65">
        <f t="shared" si="17"/>
        <v>0</v>
      </c>
      <c r="AB35" s="65">
        <f t="shared" si="17"/>
        <v>0</v>
      </c>
      <c r="AC35" s="65">
        <f t="shared" si="17"/>
        <v>0</v>
      </c>
      <c r="AD35" s="65">
        <f t="shared" si="17"/>
        <v>0</v>
      </c>
      <c r="AE35" s="65">
        <f t="shared" si="17"/>
        <v>0</v>
      </c>
      <c r="AF35" s="65">
        <f t="shared" si="17"/>
        <v>0</v>
      </c>
      <c r="AG35" s="65">
        <f t="shared" si="17"/>
        <v>0</v>
      </c>
      <c r="AH35" s="65">
        <f t="shared" si="17"/>
        <v>0</v>
      </c>
      <c r="AI35" s="65">
        <f t="shared" si="17"/>
        <v>0</v>
      </c>
      <c r="AJ35" s="65">
        <f t="shared" si="17"/>
        <v>0</v>
      </c>
      <c r="AK35" s="65">
        <f t="shared" si="17"/>
        <v>0</v>
      </c>
      <c r="AL35" s="65">
        <f t="shared" si="17"/>
        <v>0</v>
      </c>
      <c r="AM35" s="65">
        <f t="shared" si="17"/>
        <v>0</v>
      </c>
      <c r="AN35" s="65">
        <f t="shared" si="17"/>
        <v>4.880172895111546E-2</v>
      </c>
      <c r="AO35" s="65">
        <f t="shared" si="17"/>
        <v>4.689644039066914E-2</v>
      </c>
      <c r="AP35" s="65">
        <f t="shared" si="17"/>
        <v>4.1353565268255836E-2</v>
      </c>
      <c r="AQ35" s="65">
        <f t="shared" si="17"/>
        <v>3.9972065100461536E-2</v>
      </c>
      <c r="AR35" s="65">
        <f t="shared" si="17"/>
        <v>3.4762744831953678E-2</v>
      </c>
      <c r="AS35" s="65">
        <f t="shared" si="17"/>
        <v>2.5539725519533395E-2</v>
      </c>
      <c r="AT35" s="65">
        <f t="shared" si="17"/>
        <v>2.2249483502948413E-2</v>
      </c>
      <c r="AU35" s="65">
        <f t="shared" si="17"/>
        <v>1.2039524988133179E-2</v>
      </c>
      <c r="AV35" s="65">
        <f t="shared" si="17"/>
        <v>1.9806119146229723E-2</v>
      </c>
      <c r="AW35" s="65">
        <f t="shared" si="17"/>
        <v>2.1087593955697023E-2</v>
      </c>
      <c r="AX35" s="65">
        <f t="shared" si="17"/>
        <v>2.9851749003448738E-2</v>
      </c>
      <c r="AY35" s="65">
        <f t="shared" si="17"/>
        <v>4.9239090639588028E-2</v>
      </c>
      <c r="AZ35" s="65">
        <f t="shared" si="17"/>
        <v>5.5269986660478533E-2</v>
      </c>
      <c r="BA35" s="65">
        <f t="shared" si="17"/>
        <v>6.2528201191840715E-2</v>
      </c>
      <c r="BB35" s="65">
        <f t="shared" si="17"/>
        <v>0.10761770133898772</v>
      </c>
      <c r="BC35" s="65">
        <f t="shared" si="17"/>
        <v>0.23905752023458199</v>
      </c>
      <c r="BD35" s="65">
        <f t="shared" si="17"/>
        <v>0.10569573058363252</v>
      </c>
      <c r="BE35" s="65">
        <f t="shared" si="17"/>
        <v>9.6061672263012182E-2</v>
      </c>
      <c r="BF35" s="65">
        <f t="shared" si="17"/>
        <v>8.4031304329445819E-2</v>
      </c>
      <c r="BG35" s="65">
        <f t="shared" si="17"/>
        <v>6.2901649995139475E-2</v>
      </c>
      <c r="BH35" s="65">
        <f t="shared" si="17"/>
        <v>9.9445136322940976E-3</v>
      </c>
      <c r="BI35" s="65">
        <f t="shared" si="17"/>
        <v>4.7651032246093855E-3</v>
      </c>
      <c r="BJ35" s="65">
        <f t="shared" ref="BJ35" si="18">(BJ9+BJ10)/BJ25</f>
        <v>4.7235141763534829E-3</v>
      </c>
      <c r="BK35" s="67">
        <f>(BJ35-AN35)/AN35</f>
        <v>-0.90321010591479223</v>
      </c>
    </row>
    <row r="36" spans="1:63" s="1" customFormat="1" ht="13.5" thickBot="1" x14ac:dyDescent="0.3">
      <c r="A36" s="77" t="s">
        <v>36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</row>
    <row r="37" spans="1:63" s="1" customFormat="1" ht="12.75" x14ac:dyDescent="0.25">
      <c r="A37" s="52" t="s">
        <v>37</v>
      </c>
      <c r="B37" s="68">
        <f>B7/B15</f>
        <v>0.8</v>
      </c>
      <c r="C37" s="68">
        <f t="shared" ref="C37:BI37" si="19">C7/C15</f>
        <v>0.75</v>
      </c>
      <c r="D37" s="68">
        <f t="shared" si="19"/>
        <v>0.69230769230769218</v>
      </c>
      <c r="E37" s="68">
        <f t="shared" si="19"/>
        <v>0.7142857142857143</v>
      </c>
      <c r="F37" s="68">
        <f t="shared" si="19"/>
        <v>0.6875</v>
      </c>
      <c r="G37" s="68">
        <f t="shared" si="19"/>
        <v>0.79999999999999993</v>
      </c>
      <c r="H37" s="68">
        <f t="shared" si="19"/>
        <v>0.89473684210526327</v>
      </c>
      <c r="I37" s="68">
        <f t="shared" si="19"/>
        <v>0.90909090909090906</v>
      </c>
      <c r="J37" s="68">
        <f t="shared" si="19"/>
        <v>0.81481481481481488</v>
      </c>
      <c r="K37" s="68">
        <f t="shared" si="19"/>
        <v>0.90476190476190466</v>
      </c>
      <c r="L37" s="68">
        <f t="shared" si="19"/>
        <v>0.88372093023255816</v>
      </c>
      <c r="M37" s="68">
        <f t="shared" si="19"/>
        <v>0.81666666666666676</v>
      </c>
      <c r="N37" s="68">
        <f t="shared" si="19"/>
        <v>0.83098591549295786</v>
      </c>
      <c r="O37" s="68">
        <f t="shared" si="19"/>
        <v>0.85897435897435903</v>
      </c>
      <c r="P37" s="68">
        <f t="shared" si="19"/>
        <v>0.77777777777777779</v>
      </c>
      <c r="Q37" s="68">
        <f t="shared" si="19"/>
        <v>0.75789473684210518</v>
      </c>
      <c r="R37" s="68">
        <f t="shared" si="19"/>
        <v>0.73949579831932777</v>
      </c>
      <c r="S37" s="68">
        <f t="shared" si="19"/>
        <v>0.75000000000000011</v>
      </c>
      <c r="T37" s="68">
        <f t="shared" si="19"/>
        <v>0.67027027027027031</v>
      </c>
      <c r="U37" s="68">
        <f t="shared" si="19"/>
        <v>0.37651821862348184</v>
      </c>
      <c r="V37" s="68">
        <f t="shared" si="19"/>
        <v>0.58258928571428581</v>
      </c>
      <c r="W37" s="68">
        <f t="shared" si="19"/>
        <v>0.64434782608695651</v>
      </c>
      <c r="X37" s="68">
        <f t="shared" si="19"/>
        <v>0.69536842105263152</v>
      </c>
      <c r="Y37" s="68">
        <f t="shared" si="19"/>
        <v>0.95067723944303217</v>
      </c>
      <c r="Z37" s="68">
        <f t="shared" si="19"/>
        <v>0.88921193573068102</v>
      </c>
      <c r="AA37" s="68">
        <f t="shared" si="19"/>
        <v>0.80741505968778693</v>
      </c>
      <c r="AB37" s="68">
        <f t="shared" si="19"/>
        <v>0.86754063744143584</v>
      </c>
      <c r="AC37" s="68">
        <f t="shared" si="19"/>
        <v>0.91400277588068113</v>
      </c>
      <c r="AD37" s="68">
        <f t="shared" si="19"/>
        <v>0.90921699774616538</v>
      </c>
      <c r="AE37" s="68">
        <f t="shared" si="19"/>
        <v>0.94497868235147664</v>
      </c>
      <c r="AF37" s="68">
        <f t="shared" si="19"/>
        <v>0.92757824895427654</v>
      </c>
      <c r="AG37" s="68">
        <f t="shared" si="19"/>
        <v>0.92750008036259601</v>
      </c>
      <c r="AH37" s="68">
        <f t="shared" si="19"/>
        <v>0.89084743463664418</v>
      </c>
      <c r="AI37" s="68">
        <f t="shared" si="19"/>
        <v>0.87022389914659559</v>
      </c>
      <c r="AJ37" s="68">
        <f t="shared" si="19"/>
        <v>0.89829653216404803</v>
      </c>
      <c r="AK37" s="68">
        <f t="shared" si="19"/>
        <v>0.72604167273108333</v>
      </c>
      <c r="AL37" s="68">
        <f t="shared" si="19"/>
        <v>0.53962229025318553</v>
      </c>
      <c r="AM37" s="68">
        <f t="shared" si="19"/>
        <v>0.63935021930610214</v>
      </c>
      <c r="AN37" s="68">
        <f t="shared" si="19"/>
        <v>0.56504537428105084</v>
      </c>
      <c r="AO37" s="68">
        <f t="shared" si="19"/>
        <v>0.51335357978852203</v>
      </c>
      <c r="AP37" s="68">
        <f t="shared" si="19"/>
        <v>0.50621443425273649</v>
      </c>
      <c r="AQ37" s="68">
        <f t="shared" si="19"/>
        <v>0.52359501336016934</v>
      </c>
      <c r="AR37" s="68">
        <f t="shared" si="19"/>
        <v>0.53987013574474552</v>
      </c>
      <c r="AS37" s="68">
        <f t="shared" si="19"/>
        <v>0.6261113943157518</v>
      </c>
      <c r="AT37" s="68">
        <f t="shared" si="19"/>
        <v>0.66460643788583007</v>
      </c>
      <c r="AU37" s="68">
        <f t="shared" si="19"/>
        <v>0.66458008408489855</v>
      </c>
      <c r="AV37" s="68">
        <f t="shared" si="19"/>
        <v>0.64320959345036388</v>
      </c>
      <c r="AW37" s="68">
        <f t="shared" si="19"/>
        <v>0.59047684948924428</v>
      </c>
      <c r="AX37" s="68">
        <f t="shared" si="19"/>
        <v>0.55595415691935601</v>
      </c>
      <c r="AY37" s="68">
        <f t="shared" si="19"/>
        <v>0.50587526829785578</v>
      </c>
      <c r="AZ37" s="68">
        <f t="shared" si="19"/>
        <v>0.44537947581810378</v>
      </c>
      <c r="BA37" s="68">
        <f t="shared" si="19"/>
        <v>0.43719108349627356</v>
      </c>
      <c r="BB37" s="68">
        <f t="shared" si="19"/>
        <v>0.40394460057553472</v>
      </c>
      <c r="BC37" s="68">
        <f t="shared" si="19"/>
        <v>0.31496781103224086</v>
      </c>
      <c r="BD37" s="68">
        <f t="shared" si="19"/>
        <v>0.3076707210456196</v>
      </c>
      <c r="BE37" s="68">
        <f t="shared" si="19"/>
        <v>0.24171571278876519</v>
      </c>
      <c r="BF37" s="68">
        <f t="shared" si="19"/>
        <v>0.18532161405987624</v>
      </c>
      <c r="BG37" s="68">
        <f t="shared" si="19"/>
        <v>0.14258928877397661</v>
      </c>
      <c r="BH37" s="68">
        <f t="shared" si="19"/>
        <v>0.26878912499290103</v>
      </c>
      <c r="BI37" s="68">
        <f t="shared" si="19"/>
        <v>0.36785799656762447</v>
      </c>
      <c r="BJ37" s="68">
        <f t="shared" ref="BJ37" si="20">BJ7/BJ15</f>
        <v>0.51224090745468265</v>
      </c>
      <c r="BK37" s="67">
        <f>(BJ37-B37)/B37</f>
        <v>-0.35969886568164672</v>
      </c>
    </row>
    <row r="38" spans="1:63" s="1" customFormat="1" ht="13.5" thickBot="1" x14ac:dyDescent="0.3">
      <c r="A38" s="52" t="s">
        <v>38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>
        <f t="shared" ref="AH38:BI38" si="21">AH12/AH15</f>
        <v>5.1517515005595309E-2</v>
      </c>
      <c r="AI38" s="68">
        <f t="shared" si="21"/>
        <v>3.9610964875940881E-2</v>
      </c>
      <c r="AJ38" s="68">
        <f t="shared" si="21"/>
        <v>4.2264794418054329E-2</v>
      </c>
      <c r="AK38" s="68">
        <f t="shared" si="21"/>
        <v>0.15621743408221603</v>
      </c>
      <c r="AL38" s="68">
        <f t="shared" si="21"/>
        <v>0.37893016713552874</v>
      </c>
      <c r="AM38" s="68">
        <f t="shared" si="21"/>
        <v>0.23025349431134809</v>
      </c>
      <c r="AN38" s="68">
        <f t="shared" si="21"/>
        <v>0.33122557308905753</v>
      </c>
      <c r="AO38" s="68">
        <f t="shared" si="21"/>
        <v>0.34823987004600854</v>
      </c>
      <c r="AP38" s="68">
        <f t="shared" si="21"/>
        <v>0.33598015802648817</v>
      </c>
      <c r="AQ38" s="68">
        <f t="shared" si="21"/>
        <v>0.30085322899677275</v>
      </c>
      <c r="AR38" s="68">
        <f t="shared" si="21"/>
        <v>0.27352093331194971</v>
      </c>
      <c r="AS38" s="68">
        <f t="shared" si="21"/>
        <v>0.23059901091698723</v>
      </c>
      <c r="AT38" s="68">
        <f t="shared" si="21"/>
        <v>0.19160744743084368</v>
      </c>
      <c r="AU38" s="68">
        <f t="shared" si="21"/>
        <v>0.18733895029497524</v>
      </c>
      <c r="AV38" s="68">
        <f t="shared" si="21"/>
        <v>0.18728384681657378</v>
      </c>
      <c r="AW38" s="68">
        <f t="shared" si="21"/>
        <v>0.21615129786442702</v>
      </c>
      <c r="AX38" s="68">
        <f t="shared" si="21"/>
        <v>0.20538861192554034</v>
      </c>
      <c r="AY38" s="68">
        <f t="shared" si="21"/>
        <v>0.22689968040336206</v>
      </c>
      <c r="AZ38" s="68">
        <f t="shared" si="21"/>
        <v>0.26944519850200388</v>
      </c>
      <c r="BA38" s="68">
        <f t="shared" si="21"/>
        <v>0.31791949110787249</v>
      </c>
      <c r="BB38" s="68">
        <f t="shared" si="21"/>
        <v>0.29974588963869209</v>
      </c>
      <c r="BC38" s="68">
        <f t="shared" si="21"/>
        <v>0.2701797345147357</v>
      </c>
      <c r="BD38" s="68">
        <f t="shared" si="21"/>
        <v>0.32336186681320556</v>
      </c>
      <c r="BE38" s="68">
        <f t="shared" si="21"/>
        <v>0.30591391803094325</v>
      </c>
      <c r="BF38" s="68">
        <f t="shared" si="21"/>
        <v>0.27853991716620458</v>
      </c>
      <c r="BG38" s="68">
        <f t="shared" si="21"/>
        <v>0.2372536773987802</v>
      </c>
      <c r="BH38" s="68">
        <f t="shared" si="21"/>
        <v>8.6630541631073157E-2</v>
      </c>
      <c r="BI38" s="68">
        <f t="shared" si="21"/>
        <v>6.7320769033392541E-2</v>
      </c>
      <c r="BJ38" s="68">
        <f t="shared" ref="BJ38" si="22">BJ12/BJ15</f>
        <v>0.11410474017145014</v>
      </c>
      <c r="BK38" s="59">
        <f>(BJ38-AH38)/AH38</f>
        <v>1.2148727507345267</v>
      </c>
    </row>
    <row r="39" spans="1:63" s="1" customFormat="1" ht="13.5" thickBot="1" x14ac:dyDescent="0.3">
      <c r="A39" s="77" t="s">
        <v>39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</row>
    <row r="40" spans="1:63" s="1" customFormat="1" ht="12.75" x14ac:dyDescent="0.25">
      <c r="A40" s="52" t="s">
        <v>40</v>
      </c>
      <c r="B40" s="69">
        <f>B7-B22</f>
        <v>0.5</v>
      </c>
      <c r="C40" s="69">
        <f t="shared" ref="C40:BI40" si="23">C7-C22</f>
        <v>0.59999999999999987</v>
      </c>
      <c r="D40" s="69">
        <f t="shared" si="23"/>
        <v>0.7</v>
      </c>
      <c r="E40" s="69">
        <f t="shared" si="23"/>
        <v>0.8</v>
      </c>
      <c r="F40" s="69">
        <f t="shared" si="23"/>
        <v>0.8</v>
      </c>
      <c r="G40" s="69">
        <f t="shared" si="23"/>
        <v>1</v>
      </c>
      <c r="H40" s="69">
        <f t="shared" si="23"/>
        <v>1.4000000000000001</v>
      </c>
      <c r="I40" s="69">
        <f t="shared" si="23"/>
        <v>1.5</v>
      </c>
      <c r="J40" s="69">
        <f t="shared" si="23"/>
        <v>1.7000000000000002</v>
      </c>
      <c r="K40" s="69">
        <f t="shared" si="23"/>
        <v>2.9</v>
      </c>
      <c r="L40" s="69">
        <f t="shared" si="23"/>
        <v>2.9</v>
      </c>
      <c r="M40" s="69">
        <f t="shared" si="23"/>
        <v>4.2</v>
      </c>
      <c r="N40" s="69">
        <f t="shared" si="23"/>
        <v>5.1000000000000005</v>
      </c>
      <c r="O40" s="69">
        <f t="shared" si="23"/>
        <v>5.5</v>
      </c>
      <c r="P40" s="69">
        <f t="shared" si="23"/>
        <v>5.1999999999999993</v>
      </c>
      <c r="Q40" s="69">
        <f t="shared" si="23"/>
        <v>5.6999999999999993</v>
      </c>
      <c r="R40" s="69">
        <f t="shared" si="23"/>
        <v>7.3000000000000007</v>
      </c>
      <c r="S40" s="69">
        <f t="shared" si="23"/>
        <v>8.9</v>
      </c>
      <c r="T40" s="69">
        <f t="shared" si="23"/>
        <v>9.3000000000000007</v>
      </c>
      <c r="U40" s="69">
        <f t="shared" si="23"/>
        <v>5.3000000000000007</v>
      </c>
      <c r="V40" s="69">
        <f t="shared" si="23"/>
        <v>16.5</v>
      </c>
      <c r="W40" s="69">
        <f t="shared" si="23"/>
        <v>55.499999999999993</v>
      </c>
      <c r="X40" s="69">
        <f t="shared" si="23"/>
        <v>227.69999999999996</v>
      </c>
      <c r="Y40" s="69">
        <f t="shared" si="23"/>
        <v>2319.1</v>
      </c>
      <c r="Z40" s="69">
        <f t="shared" si="23"/>
        <v>2219.9</v>
      </c>
      <c r="AA40" s="69">
        <f t="shared" si="23"/>
        <v>3316.5</v>
      </c>
      <c r="AB40" s="69">
        <f t="shared" si="23"/>
        <v>3654.7</v>
      </c>
      <c r="AC40" s="69">
        <f t="shared" si="23"/>
        <v>7370.1</v>
      </c>
      <c r="AD40" s="69">
        <f t="shared" si="23"/>
        <v>8737.7000000000007</v>
      </c>
      <c r="AE40" s="69">
        <f t="shared" si="23"/>
        <v>9762.5</v>
      </c>
      <c r="AF40" s="69">
        <f t="shared" si="23"/>
        <v>10421.299999999999</v>
      </c>
      <c r="AG40" s="69">
        <f t="shared" si="23"/>
        <v>10841.3</v>
      </c>
      <c r="AH40" s="69">
        <f t="shared" si="23"/>
        <v>11945.800000000001</v>
      </c>
      <c r="AI40" s="69">
        <f t="shared" si="23"/>
        <v>11858.1</v>
      </c>
      <c r="AJ40" s="69">
        <f t="shared" si="23"/>
        <v>12183.400000000001</v>
      </c>
      <c r="AK40" s="69">
        <f t="shared" si="23"/>
        <v>10560.8</v>
      </c>
      <c r="AL40" s="69">
        <f t="shared" si="23"/>
        <v>9033.1</v>
      </c>
      <c r="AM40" s="69">
        <f t="shared" si="23"/>
        <v>10119</v>
      </c>
      <c r="AN40" s="69">
        <f t="shared" si="23"/>
        <v>19458.100000000002</v>
      </c>
      <c r="AO40" s="69">
        <f t="shared" si="23"/>
        <v>17472.3</v>
      </c>
      <c r="AP40" s="69">
        <f t="shared" si="23"/>
        <v>18096.2</v>
      </c>
      <c r="AQ40" s="69">
        <f t="shared" si="23"/>
        <v>21277</v>
      </c>
      <c r="AR40" s="69">
        <f t="shared" si="23"/>
        <v>22892.899999999998</v>
      </c>
      <c r="AS40" s="69">
        <f t="shared" si="23"/>
        <v>30834.899999999994</v>
      </c>
      <c r="AT40" s="69">
        <f t="shared" si="23"/>
        <v>44919.200000000004</v>
      </c>
      <c r="AU40" s="69">
        <f t="shared" si="23"/>
        <v>62371</v>
      </c>
      <c r="AV40" s="69">
        <f t="shared" si="23"/>
        <v>67833.599999999991</v>
      </c>
      <c r="AW40" s="69">
        <f t="shared" si="23"/>
        <v>67941.3</v>
      </c>
      <c r="AX40" s="69">
        <f t="shared" si="23"/>
        <v>64218.6</v>
      </c>
      <c r="AY40" s="69">
        <f t="shared" si="23"/>
        <v>65031.500000000007</v>
      </c>
      <c r="AZ40" s="69">
        <f t="shared" si="23"/>
        <v>60711.899999999994</v>
      </c>
      <c r="BA40" s="69">
        <f t="shared" si="23"/>
        <v>67116.5</v>
      </c>
      <c r="BB40" s="69">
        <f t="shared" si="23"/>
        <v>71514</v>
      </c>
      <c r="BC40" s="69">
        <f t="shared" si="23"/>
        <v>66262.7</v>
      </c>
      <c r="BD40" s="69">
        <f t="shared" si="23"/>
        <v>62787.1</v>
      </c>
      <c r="BE40" s="69">
        <f t="shared" si="23"/>
        <v>49742.8</v>
      </c>
      <c r="BF40" s="69">
        <f t="shared" si="23"/>
        <v>43699.299999999996</v>
      </c>
      <c r="BG40" s="69">
        <f t="shared" si="23"/>
        <v>38282.1</v>
      </c>
      <c r="BH40" s="69">
        <f t="shared" si="23"/>
        <v>404748.20000000007</v>
      </c>
      <c r="BI40" s="69">
        <f t="shared" si="23"/>
        <v>2895710.5</v>
      </c>
      <c r="BJ40" s="69">
        <f t="shared" ref="BJ40" si="24">BJ7-BJ22</f>
        <v>4140962.5</v>
      </c>
      <c r="BK40" s="59">
        <f>(BJ40-B40)/B40</f>
        <v>8281924</v>
      </c>
    </row>
    <row r="41" spans="1:63" s="1" customFormat="1" ht="13.5" thickBot="1" x14ac:dyDescent="0.3">
      <c r="A41" s="48" t="s">
        <v>41</v>
      </c>
      <c r="B41" s="7">
        <f>B22/B25</f>
        <v>0.3</v>
      </c>
      <c r="C41" s="7">
        <f t="shared" ref="C41:BI41" si="25">C22/C25</f>
        <v>0.25</v>
      </c>
      <c r="D41" s="7">
        <f t="shared" si="25"/>
        <v>0.15384615384615385</v>
      </c>
      <c r="E41" s="7">
        <f t="shared" si="25"/>
        <v>0.14285714285714288</v>
      </c>
      <c r="F41" s="7">
        <f t="shared" si="25"/>
        <v>0.18749999999999997</v>
      </c>
      <c r="G41" s="7">
        <f t="shared" si="25"/>
        <v>0.13333333333333333</v>
      </c>
      <c r="H41" s="7">
        <f t="shared" si="25"/>
        <v>0.15789473684210525</v>
      </c>
      <c r="I41" s="7">
        <f t="shared" si="25"/>
        <v>0.22727272727272727</v>
      </c>
      <c r="J41" s="7">
        <f t="shared" si="25"/>
        <v>0.18518518518518517</v>
      </c>
      <c r="K41" s="7">
        <f t="shared" si="25"/>
        <v>0.21428571428571427</v>
      </c>
      <c r="L41" s="7">
        <f t="shared" si="25"/>
        <v>0.20930232558139536</v>
      </c>
      <c r="M41" s="7">
        <f t="shared" si="25"/>
        <v>0.11666666666666665</v>
      </c>
      <c r="N41" s="7">
        <f t="shared" si="25"/>
        <v>0.11267605633802819</v>
      </c>
      <c r="O41" s="7">
        <f t="shared" si="25"/>
        <v>0.15384615384615385</v>
      </c>
      <c r="P41" s="7">
        <f t="shared" si="25"/>
        <v>0.13580246913580249</v>
      </c>
      <c r="Q41" s="7">
        <f t="shared" si="25"/>
        <v>0.15789473684210525</v>
      </c>
      <c r="R41" s="7">
        <f t="shared" si="25"/>
        <v>0.12605042016806722</v>
      </c>
      <c r="S41" s="7">
        <f t="shared" si="25"/>
        <v>0.16447368421052633</v>
      </c>
      <c r="T41" s="7">
        <f t="shared" si="25"/>
        <v>0.16756756756756758</v>
      </c>
      <c r="U41" s="7">
        <f t="shared" si="25"/>
        <v>0.16194331983805668</v>
      </c>
      <c r="V41" s="7">
        <f t="shared" si="25"/>
        <v>0.2142857142857143</v>
      </c>
      <c r="W41" s="7">
        <f t="shared" si="25"/>
        <v>0.16173913043478261</v>
      </c>
      <c r="X41" s="7">
        <f t="shared" si="25"/>
        <v>0.216</v>
      </c>
      <c r="Y41" s="7">
        <f t="shared" si="25"/>
        <v>7.0797131691770696E-2</v>
      </c>
      <c r="Z41" s="7">
        <f t="shared" si="25"/>
        <v>3.9977046671767408E-2</v>
      </c>
      <c r="AA41" s="7">
        <f t="shared" si="25"/>
        <v>4.6051423324150596E-2</v>
      </c>
      <c r="AB41" s="7">
        <f t="shared" si="25"/>
        <v>6.3656159954248503E-2</v>
      </c>
      <c r="AC41" s="7">
        <f t="shared" si="25"/>
        <v>0.1021568152276883</v>
      </c>
      <c r="AD41" s="7">
        <f t="shared" si="25"/>
        <v>0.11191612449927457</v>
      </c>
      <c r="AE41" s="7">
        <f t="shared" si="25"/>
        <v>0.18544020166184297</v>
      </c>
      <c r="AF41" s="7">
        <f t="shared" si="25"/>
        <v>0.1760060579835569</v>
      </c>
      <c r="AG41" s="7">
        <f t="shared" si="25"/>
        <v>0.23051207046192421</v>
      </c>
      <c r="AH41" s="7">
        <f t="shared" si="25"/>
        <v>8.0660585302994331E-2</v>
      </c>
      <c r="AI41" s="7">
        <f t="shared" si="25"/>
        <v>0.11445433744845475</v>
      </c>
      <c r="AJ41" s="7">
        <f t="shared" si="25"/>
        <v>0.19165608161797545</v>
      </c>
      <c r="AK41" s="7">
        <f t="shared" si="25"/>
        <v>0.11120878864974064</v>
      </c>
      <c r="AL41" s="7">
        <f t="shared" si="25"/>
        <v>7.2496069832864482E-2</v>
      </c>
      <c r="AM41" s="7">
        <f t="shared" si="25"/>
        <v>0.12146026644283965</v>
      </c>
      <c r="AN41" s="7">
        <f t="shared" si="25"/>
        <v>4.52353665606108E-2</v>
      </c>
      <c r="AO41" s="7">
        <f t="shared" si="25"/>
        <v>7.2632476390346271E-2</v>
      </c>
      <c r="AP41" s="7">
        <f t="shared" si="25"/>
        <v>8.9473114540417426E-2</v>
      </c>
      <c r="AQ41" s="7">
        <f t="shared" si="25"/>
        <v>6.2126956310511162E-2</v>
      </c>
      <c r="AR41" s="7">
        <f t="shared" si="25"/>
        <v>6.916566945064706E-2</v>
      </c>
      <c r="AS41" s="7">
        <f t="shared" si="25"/>
        <v>0.11576541387231958</v>
      </c>
      <c r="AT41" s="7">
        <f t="shared" si="25"/>
        <v>0.11023046752547928</v>
      </c>
      <c r="AU41" s="7">
        <f t="shared" si="25"/>
        <v>3.7359293415609954E-3</v>
      </c>
      <c r="AV41" s="7">
        <f t="shared" si="25"/>
        <v>3.1026975917291593E-3</v>
      </c>
      <c r="AW41" s="7">
        <f t="shared" si="25"/>
        <v>2.8154273308364976E-3</v>
      </c>
      <c r="AX41" s="7">
        <f t="shared" si="25"/>
        <v>2.824279675177691E-3</v>
      </c>
      <c r="AY41" s="7">
        <f t="shared" si="25"/>
        <v>2.5124986357736149E-3</v>
      </c>
      <c r="AZ41" s="7">
        <f t="shared" si="25"/>
        <v>2.3446325209944222E-3</v>
      </c>
      <c r="BA41" s="7">
        <f t="shared" si="25"/>
        <v>2.0726255244773381E-3</v>
      </c>
      <c r="BB41" s="7">
        <f t="shared" si="25"/>
        <v>2.7867997240125877E-3</v>
      </c>
      <c r="BC41" s="7">
        <f t="shared" si="25"/>
        <v>2.3363835594463829E-3</v>
      </c>
      <c r="BD41" s="7">
        <f t="shared" si="25"/>
        <v>1.3026602726393477E-2</v>
      </c>
      <c r="BE41" s="7">
        <f t="shared" si="25"/>
        <v>1.9723770812246626E-2</v>
      </c>
      <c r="BF41" s="7">
        <f t="shared" si="25"/>
        <v>7.6899094226389334E-3</v>
      </c>
      <c r="BG41" s="7">
        <f t="shared" si="25"/>
        <v>8.7248397246488009E-3</v>
      </c>
      <c r="BH41" s="7">
        <f t="shared" si="25"/>
        <v>1.7020563502533961E-2</v>
      </c>
      <c r="BI41" s="7">
        <f t="shared" si="25"/>
        <v>1.9762671663103321E-2</v>
      </c>
      <c r="BJ41" s="7">
        <f t="shared" ref="BJ41" si="26">BJ22/BJ25</f>
        <v>1.9652561600954934E-2</v>
      </c>
      <c r="BK41" s="67">
        <f>(BJ41-B41)/B41</f>
        <v>-0.93449146133015026</v>
      </c>
    </row>
    <row r="42" spans="1:63" s="1" customFormat="1" ht="13.5" thickBot="1" x14ac:dyDescent="0.3">
      <c r="A42" s="77" t="s">
        <v>42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</row>
    <row r="43" spans="1:63" s="1" customFormat="1" ht="12.75" x14ac:dyDescent="0.25">
      <c r="A43" s="48" t="s">
        <v>43</v>
      </c>
      <c r="B43" s="70"/>
      <c r="C43" s="70"/>
      <c r="D43" s="70"/>
      <c r="E43" s="70"/>
      <c r="F43" s="70"/>
      <c r="G43" s="70"/>
      <c r="H43" s="70"/>
      <c r="I43" s="70"/>
      <c r="J43" s="70">
        <f t="shared" ref="J43:BI43" si="27">J23/J15</f>
        <v>3.7037037037037035E-2</v>
      </c>
      <c r="K43" s="70">
        <f t="shared" si="27"/>
        <v>2.3809523809523808E-2</v>
      </c>
      <c r="L43" s="70">
        <f t="shared" si="27"/>
        <v>2.3255813953488375E-2</v>
      </c>
      <c r="M43" s="70">
        <f t="shared" si="27"/>
        <v>3.3333333333333333E-2</v>
      </c>
      <c r="N43" s="70">
        <f t="shared" si="27"/>
        <v>2.8169014084507046E-2</v>
      </c>
      <c r="O43" s="70">
        <f t="shared" si="27"/>
        <v>2.5641025641025644E-2</v>
      </c>
      <c r="P43" s="70">
        <f t="shared" si="27"/>
        <v>3.7037037037037035E-2</v>
      </c>
      <c r="Q43" s="70">
        <f t="shared" si="27"/>
        <v>4.2105263157894736E-2</v>
      </c>
      <c r="R43" s="70">
        <f t="shared" si="27"/>
        <v>4.2016806722689072E-2</v>
      </c>
      <c r="S43" s="70">
        <f t="shared" si="27"/>
        <v>4.6052631578947366E-2</v>
      </c>
      <c r="T43" s="70">
        <f t="shared" si="27"/>
        <v>4.8648648648648651E-2</v>
      </c>
      <c r="U43" s="70">
        <f t="shared" si="27"/>
        <v>3.6437246963562757E-2</v>
      </c>
      <c r="V43" s="70">
        <f t="shared" si="27"/>
        <v>2.9017857142857147E-2</v>
      </c>
      <c r="W43" s="70">
        <f t="shared" si="27"/>
        <v>1.4782608695652174E-2</v>
      </c>
      <c r="X43" s="70">
        <f t="shared" si="27"/>
        <v>5.6842105263157899E-3</v>
      </c>
      <c r="Y43" s="70">
        <f t="shared" si="27"/>
        <v>5.5013848313540999E-3</v>
      </c>
      <c r="Z43" s="70">
        <f t="shared" si="27"/>
        <v>5.5470543228768173E-3</v>
      </c>
      <c r="AA43" s="70">
        <f t="shared" si="27"/>
        <v>6.1294765840220382E-3</v>
      </c>
      <c r="AB43" s="70">
        <f t="shared" si="27"/>
        <v>1.3219541165343246E-2</v>
      </c>
      <c r="AC43" s="70">
        <f t="shared" si="27"/>
        <v>8.8013042233041783E-3</v>
      </c>
      <c r="AD43" s="70">
        <f t="shared" si="27"/>
        <v>8.7324689071182852E-3</v>
      </c>
      <c r="AE43" s="70">
        <f t="shared" si="27"/>
        <v>6.8854448697600592E-3</v>
      </c>
      <c r="AF43" s="70">
        <f t="shared" si="27"/>
        <v>9.6711380354824739E-3</v>
      </c>
      <c r="AG43" s="70">
        <f t="shared" si="27"/>
        <v>2.0103507023690893E-2</v>
      </c>
      <c r="AH43" s="70">
        <f t="shared" si="27"/>
        <v>2.2252365288751741E-2</v>
      </c>
      <c r="AI43" s="70">
        <f t="shared" si="27"/>
        <v>5.0777241700180373E-2</v>
      </c>
      <c r="AJ43" s="70">
        <f t="shared" si="27"/>
        <v>5.1220035612163817E-2</v>
      </c>
      <c r="AK43" s="70">
        <f t="shared" si="27"/>
        <v>5.3095181262989975E-2</v>
      </c>
      <c r="AL43" s="70">
        <f t="shared" si="27"/>
        <v>5.4256991560483213E-2</v>
      </c>
      <c r="AM43" s="70">
        <f t="shared" si="27"/>
        <v>6.4256432040698294E-2</v>
      </c>
      <c r="AN43" s="70">
        <f t="shared" si="27"/>
        <v>5.1128546660575806E-2</v>
      </c>
      <c r="AO43" s="70">
        <f t="shared" si="27"/>
        <v>4.7920534344983445E-2</v>
      </c>
      <c r="AP43" s="70">
        <f t="shared" si="27"/>
        <v>3.7210609099764869E-2</v>
      </c>
      <c r="AQ43" s="70">
        <f t="shared" si="27"/>
        <v>4.2821945379463516E-2</v>
      </c>
      <c r="AR43" s="70">
        <f t="shared" si="27"/>
        <v>5.5825592058459474E-2</v>
      </c>
      <c r="AS43" s="70">
        <f t="shared" si="27"/>
        <v>3.9897649107243346E-2</v>
      </c>
      <c r="AT43" s="70">
        <f t="shared" si="27"/>
        <v>4.1249416858167562E-2</v>
      </c>
      <c r="AU43" s="70">
        <f t="shared" si="27"/>
        <v>4.5340789652132639E-2</v>
      </c>
      <c r="AV43" s="70">
        <f t="shared" si="27"/>
        <v>4.2990479587590343E-2</v>
      </c>
      <c r="AW43" s="70">
        <f t="shared" si="27"/>
        <v>4.3940560317611344E-2</v>
      </c>
      <c r="AX43" s="70">
        <f t="shared" si="27"/>
        <v>4.4222069863669722E-2</v>
      </c>
      <c r="AY43" s="70">
        <f t="shared" si="27"/>
        <v>4.0044398312306828E-2</v>
      </c>
      <c r="AZ43" s="70">
        <f t="shared" si="27"/>
        <v>3.8966289248695968E-2</v>
      </c>
      <c r="BA43" s="70">
        <f t="shared" si="27"/>
        <v>3.5197032326993796E-2</v>
      </c>
      <c r="BB43" s="70">
        <f t="shared" si="27"/>
        <v>3.1078314232984985E-2</v>
      </c>
      <c r="BC43" s="70">
        <f t="shared" si="27"/>
        <v>2.6332439260868642E-2</v>
      </c>
      <c r="BD43" s="70">
        <f t="shared" si="27"/>
        <v>2.6595687269556679E-2</v>
      </c>
      <c r="BE43" s="70">
        <f t="shared" si="27"/>
        <v>2.3875063148555753E-2</v>
      </c>
      <c r="BF43" s="70">
        <f t="shared" si="27"/>
        <v>2.1621010793432968E-2</v>
      </c>
      <c r="BG43" s="70">
        <f t="shared" si="27"/>
        <v>1.8518997708204098E-2</v>
      </c>
      <c r="BH43" s="70">
        <f t="shared" si="27"/>
        <v>9.2138061722418108E-3</v>
      </c>
      <c r="BI43" s="70">
        <f t="shared" si="27"/>
        <v>7.4793641840817382E-3</v>
      </c>
      <c r="BJ43" s="70">
        <f t="shared" ref="BJ43" si="28">BJ23/BJ15</f>
        <v>1.2309931114684706E-2</v>
      </c>
      <c r="BK43" s="71">
        <f>(BJ43-J43)/J43</f>
        <v>-0.66763185990351293</v>
      </c>
    </row>
    <row r="44" spans="1:63" s="1" customFormat="1" ht="13.5" thickBot="1" x14ac:dyDescent="0.3">
      <c r="A44" s="48" t="s">
        <v>44</v>
      </c>
      <c r="B44" s="10"/>
      <c r="C44" s="10"/>
      <c r="D44" s="10"/>
      <c r="E44" s="10"/>
      <c r="F44" s="10"/>
      <c r="G44" s="10"/>
      <c r="H44" s="10"/>
      <c r="I44" s="10"/>
      <c r="J44" s="7">
        <f t="shared" ref="J44:BI44" si="29">J25/J23</f>
        <v>27</v>
      </c>
      <c r="K44" s="7">
        <f t="shared" si="29"/>
        <v>42</v>
      </c>
      <c r="L44" s="7">
        <f t="shared" si="29"/>
        <v>42.999999999999993</v>
      </c>
      <c r="M44" s="7">
        <f t="shared" si="29"/>
        <v>30</v>
      </c>
      <c r="N44" s="7">
        <f t="shared" si="29"/>
        <v>35.499999999999993</v>
      </c>
      <c r="O44" s="7">
        <f t="shared" si="29"/>
        <v>39</v>
      </c>
      <c r="P44" s="7">
        <f t="shared" si="29"/>
        <v>27</v>
      </c>
      <c r="Q44" s="7">
        <f t="shared" si="29"/>
        <v>23.75</v>
      </c>
      <c r="R44" s="7">
        <f t="shared" si="29"/>
        <v>23.8</v>
      </c>
      <c r="S44" s="7">
        <f t="shared" si="29"/>
        <v>21.714285714285715</v>
      </c>
      <c r="T44" s="7">
        <f t="shared" si="29"/>
        <v>20.555555555555554</v>
      </c>
      <c r="U44" s="7">
        <f t="shared" si="29"/>
        <v>27.444444444444443</v>
      </c>
      <c r="V44" s="7">
        <f t="shared" si="29"/>
        <v>34.46153846153846</v>
      </c>
      <c r="W44" s="7">
        <f t="shared" si="29"/>
        <v>67.64705882352942</v>
      </c>
      <c r="X44" s="7">
        <f t="shared" si="29"/>
        <v>175.92592592592592</v>
      </c>
      <c r="Y44" s="7">
        <f t="shared" si="29"/>
        <v>181.77241379310342</v>
      </c>
      <c r="Z44" s="7">
        <f t="shared" si="29"/>
        <v>180.27586206896552</v>
      </c>
      <c r="AA44" s="7">
        <f t="shared" si="29"/>
        <v>163.14606741573033</v>
      </c>
      <c r="AB44" s="7">
        <f t="shared" si="29"/>
        <v>75.645590682196342</v>
      </c>
      <c r="AC44" s="7">
        <f t="shared" si="29"/>
        <v>113.61952440550688</v>
      </c>
      <c r="AD44" s="7">
        <f t="shared" si="29"/>
        <v>114.51515151515152</v>
      </c>
      <c r="AE44" s="7">
        <f t="shared" si="29"/>
        <v>145.23389830508475</v>
      </c>
      <c r="AF44" s="7">
        <f t="shared" si="29"/>
        <v>103.40044742729307</v>
      </c>
      <c r="AG44" s="7">
        <f t="shared" si="29"/>
        <v>49.742564758554529</v>
      </c>
      <c r="AH44" s="7">
        <f t="shared" si="29"/>
        <v>44.939042974702829</v>
      </c>
      <c r="AI44" s="7">
        <f t="shared" si="29"/>
        <v>19.69386218149868</v>
      </c>
      <c r="AJ44" s="7">
        <f t="shared" si="29"/>
        <v>19.523610010191369</v>
      </c>
      <c r="AK44" s="7">
        <f t="shared" si="29"/>
        <v>18.834100877192984</v>
      </c>
      <c r="AL44" s="7">
        <f t="shared" si="29"/>
        <v>18.430804422417076</v>
      </c>
      <c r="AM44" s="7">
        <f t="shared" si="29"/>
        <v>15.562644364794904</v>
      </c>
      <c r="AN44" s="7">
        <f t="shared" si="29"/>
        <v>19.558545378546423</v>
      </c>
      <c r="AO44" s="7">
        <f t="shared" si="29"/>
        <v>20.86788082956101</v>
      </c>
      <c r="AP44" s="7">
        <f t="shared" si="29"/>
        <v>26.874056195073649</v>
      </c>
      <c r="AQ44" s="7">
        <f t="shared" si="29"/>
        <v>23.352512155591569</v>
      </c>
      <c r="AR44" s="7">
        <f t="shared" si="29"/>
        <v>17.912931383742773</v>
      </c>
      <c r="AS44" s="7">
        <f t="shared" si="29"/>
        <v>25.064133410769102</v>
      </c>
      <c r="AT44" s="7">
        <f t="shared" si="29"/>
        <v>24.242766956885976</v>
      </c>
      <c r="AU44" s="7">
        <f t="shared" si="29"/>
        <v>22.055195943261747</v>
      </c>
      <c r="AV44" s="7">
        <f t="shared" si="29"/>
        <v>23.260964045831688</v>
      </c>
      <c r="AW44" s="7">
        <f t="shared" si="29"/>
        <v>22.75801657447688</v>
      </c>
      <c r="AX44" s="7">
        <f t="shared" si="29"/>
        <v>22.613143235557633</v>
      </c>
      <c r="AY44" s="7">
        <f t="shared" si="29"/>
        <v>24.972281820817628</v>
      </c>
      <c r="AZ44" s="7">
        <f t="shared" si="29"/>
        <v>25.663208359863663</v>
      </c>
      <c r="BA44" s="7">
        <f t="shared" si="29"/>
        <v>28.411486250023021</v>
      </c>
      <c r="BB44" s="7">
        <f t="shared" si="29"/>
        <v>32.176777430825048</v>
      </c>
      <c r="BC44" s="7">
        <f t="shared" si="29"/>
        <v>37.975972909051819</v>
      </c>
      <c r="BD44" s="7">
        <f t="shared" si="29"/>
        <v>37.600081165966763</v>
      </c>
      <c r="BE44" s="7">
        <f t="shared" si="29"/>
        <v>41.884705970316645</v>
      </c>
      <c r="BF44" s="7">
        <f t="shared" si="29"/>
        <v>46.251306636585824</v>
      </c>
      <c r="BG44" s="7">
        <f t="shared" si="29"/>
        <v>53.998602719033229</v>
      </c>
      <c r="BH44" s="7">
        <f t="shared" si="29"/>
        <v>108.53278018943716</v>
      </c>
      <c r="BI44" s="7">
        <f t="shared" si="29"/>
        <v>133.7012044591024</v>
      </c>
      <c r="BJ44" s="7">
        <f t="shared" ref="BJ44" si="30">BJ25/BJ23</f>
        <v>81.235223063684302</v>
      </c>
      <c r="BK44" s="72">
        <f>(BJ44-J44)/J44</f>
        <v>2.0087119653216408</v>
      </c>
    </row>
    <row r="45" spans="1:63" s="1" customFormat="1" ht="13.5" thickBot="1" x14ac:dyDescent="0.3">
      <c r="A45" s="77" t="s">
        <v>45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</row>
    <row r="46" spans="1:63" s="1" customFormat="1" ht="13.5" thickBot="1" x14ac:dyDescent="0.3">
      <c r="A46" s="48" t="s">
        <v>46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>
        <f t="shared" ref="AN46:BJ46" si="31">(AN18+AN19)/AN25</f>
        <v>0.78644301433757824</v>
      </c>
      <c r="AO46" s="7">
        <f t="shared" si="31"/>
        <v>0.76499818387279039</v>
      </c>
      <c r="AP46" s="7">
        <f t="shared" si="31"/>
        <v>0.68189281741745755</v>
      </c>
      <c r="AQ46" s="7">
        <f t="shared" si="31"/>
        <v>0.60618948884339108</v>
      </c>
      <c r="AR46" s="7">
        <f t="shared" si="31"/>
        <v>0.58177582583879228</v>
      </c>
      <c r="AS46" s="7">
        <f t="shared" si="31"/>
        <v>0.62076875715827318</v>
      </c>
      <c r="AT46" s="7">
        <f t="shared" si="31"/>
        <v>0.64114747502671954</v>
      </c>
      <c r="AU46" s="7">
        <f t="shared" si="31"/>
        <v>0.63105101885129178</v>
      </c>
      <c r="AV46" s="7">
        <f t="shared" si="31"/>
        <v>0.65820690878654131</v>
      </c>
      <c r="AW46" s="7">
        <f t="shared" si="31"/>
        <v>0.66697257228858342</v>
      </c>
      <c r="AX46" s="7">
        <f t="shared" si="31"/>
        <v>0.70656862508656304</v>
      </c>
      <c r="AY46" s="7">
        <f t="shared" si="31"/>
        <v>0.7583837032805677</v>
      </c>
      <c r="AZ46" s="7">
        <f t="shared" si="31"/>
        <v>0.80207813398483907</v>
      </c>
      <c r="BA46" s="7">
        <f t="shared" si="31"/>
        <v>0.81518040983138929</v>
      </c>
      <c r="BB46" s="7">
        <f t="shared" si="31"/>
        <v>0.82033219460478279</v>
      </c>
      <c r="BC46" s="7">
        <f t="shared" si="31"/>
        <v>0.84686968480996827</v>
      </c>
      <c r="BD46" s="7">
        <f t="shared" si="31"/>
        <v>0.77648482106781624</v>
      </c>
      <c r="BE46" s="7">
        <f t="shared" si="31"/>
        <v>0.7063601083209714</v>
      </c>
      <c r="BF46" s="7">
        <f t="shared" si="31"/>
        <v>0.65420365862135266</v>
      </c>
      <c r="BG46" s="7">
        <f t="shared" si="31"/>
        <v>0.5452211824324088</v>
      </c>
      <c r="BH46" s="7">
        <f t="shared" si="31"/>
        <v>0.81679160393677586</v>
      </c>
      <c r="BI46" s="7">
        <f t="shared" si="31"/>
        <v>0.89933833037104172</v>
      </c>
      <c r="BJ46" s="7">
        <f t="shared" si="31"/>
        <v>0.86578353178621936</v>
      </c>
      <c r="BK46" s="72">
        <f>(BJ46-AN46)/AN46</f>
        <v>0.1008852720441159</v>
      </c>
    </row>
    <row r="47" spans="1:63" s="1" customFormat="1" ht="13.5" thickBot="1" x14ac:dyDescent="0.3">
      <c r="A47" s="77" t="s">
        <v>47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</row>
    <row r="48" spans="1:63" s="1" customFormat="1" ht="12.75" x14ac:dyDescent="0.25">
      <c r="A48" s="48" t="s">
        <v>48</v>
      </c>
      <c r="B48" s="55">
        <f>B17+B18</f>
        <v>0.6</v>
      </c>
      <c r="C48" s="55">
        <f t="shared" ref="C48:BI48" si="32">C17+C18</f>
        <v>0.7</v>
      </c>
      <c r="D48" s="55">
        <f t="shared" si="32"/>
        <v>0.9</v>
      </c>
      <c r="E48" s="55">
        <f t="shared" si="32"/>
        <v>0.9</v>
      </c>
      <c r="F48" s="55">
        <f t="shared" si="32"/>
        <v>0.9</v>
      </c>
      <c r="G48" s="55">
        <f t="shared" si="32"/>
        <v>0.9</v>
      </c>
      <c r="H48" s="55">
        <f t="shared" si="32"/>
        <v>1</v>
      </c>
      <c r="I48" s="55">
        <f t="shared" si="32"/>
        <v>1.1000000000000001</v>
      </c>
      <c r="J48" s="55">
        <f t="shared" si="32"/>
        <v>1.3</v>
      </c>
      <c r="K48" s="55">
        <f t="shared" si="32"/>
        <v>1.5</v>
      </c>
      <c r="L48" s="55">
        <f t="shared" si="32"/>
        <v>2.4</v>
      </c>
      <c r="M48" s="55">
        <f t="shared" si="32"/>
        <v>3.3</v>
      </c>
      <c r="N48" s="55">
        <f t="shared" si="32"/>
        <v>2.9</v>
      </c>
      <c r="O48" s="55">
        <f t="shared" si="32"/>
        <v>3.7</v>
      </c>
      <c r="P48" s="55">
        <f t="shared" si="32"/>
        <v>3.7</v>
      </c>
      <c r="Q48" s="55">
        <f t="shared" si="32"/>
        <v>4.2</v>
      </c>
      <c r="R48" s="55">
        <f t="shared" si="32"/>
        <v>4.9000000000000004</v>
      </c>
      <c r="S48" s="55">
        <f t="shared" si="32"/>
        <v>5.9</v>
      </c>
      <c r="T48" s="55">
        <f t="shared" si="32"/>
        <v>7.3</v>
      </c>
      <c r="U48" s="55">
        <f t="shared" si="32"/>
        <v>8</v>
      </c>
      <c r="V48" s="55">
        <f t="shared" si="32"/>
        <v>10.8</v>
      </c>
      <c r="W48" s="55">
        <f t="shared" si="32"/>
        <v>15.4</v>
      </c>
      <c r="X48" s="55">
        <f t="shared" si="32"/>
        <v>41.3</v>
      </c>
      <c r="Y48" s="55">
        <f t="shared" si="32"/>
        <v>121.2</v>
      </c>
      <c r="Z48" s="55">
        <f t="shared" si="32"/>
        <v>203.8</v>
      </c>
      <c r="AA48" s="55">
        <f t="shared" si="32"/>
        <v>349.1</v>
      </c>
      <c r="AB48" s="55">
        <f t="shared" si="32"/>
        <v>518.6</v>
      </c>
      <c r="AC48" s="55">
        <f t="shared" si="32"/>
        <v>842.1</v>
      </c>
      <c r="AD48" s="55">
        <f t="shared" si="32"/>
        <v>763.7</v>
      </c>
      <c r="AE48" s="73">
        <f t="shared" si="32"/>
        <v>1005.9</v>
      </c>
      <c r="AF48" s="73">
        <f t="shared" si="32"/>
        <v>1127.8</v>
      </c>
      <c r="AG48" s="73">
        <f t="shared" si="32"/>
        <v>1257.0999999999999</v>
      </c>
      <c r="AH48" s="73">
        <f t="shared" si="32"/>
        <v>1324.8</v>
      </c>
      <c r="AI48" s="73">
        <f t="shared" si="32"/>
        <v>1352.6</v>
      </c>
      <c r="AJ48" s="73">
        <f t="shared" si="32"/>
        <v>1515.4</v>
      </c>
      <c r="AK48" s="73">
        <f t="shared" si="32"/>
        <v>1621.8</v>
      </c>
      <c r="AL48" s="73">
        <f t="shared" si="32"/>
        <v>1527.2</v>
      </c>
      <c r="AM48" s="73">
        <f t="shared" si="32"/>
        <v>1541.5</v>
      </c>
      <c r="AN48" s="73">
        <f t="shared" si="32"/>
        <v>29869.4</v>
      </c>
      <c r="AO48" s="73">
        <f t="shared" si="32"/>
        <v>30851.4</v>
      </c>
      <c r="AP48" s="73">
        <f t="shared" si="32"/>
        <v>30209.5</v>
      </c>
      <c r="AQ48" s="73">
        <f t="shared" si="32"/>
        <v>29039.599999999999</v>
      </c>
      <c r="AR48" s="73">
        <f t="shared" si="32"/>
        <v>29491.7</v>
      </c>
      <c r="AS48" s="73">
        <f t="shared" si="32"/>
        <v>38691.4</v>
      </c>
      <c r="AT48" s="73">
        <f t="shared" si="32"/>
        <v>52762.9</v>
      </c>
      <c r="AU48" s="73">
        <f t="shared" si="32"/>
        <v>60454.200000000004</v>
      </c>
      <c r="AV48" s="73">
        <f t="shared" si="32"/>
        <v>72071.199999999997</v>
      </c>
      <c r="AW48" s="73">
        <f t="shared" si="32"/>
        <v>79656.899999999994</v>
      </c>
      <c r="AX48" s="73">
        <f t="shared" si="32"/>
        <v>84621.5</v>
      </c>
      <c r="AY48" s="73">
        <f t="shared" si="32"/>
        <v>100864.09999999999</v>
      </c>
      <c r="AZ48" s="73">
        <f t="shared" si="32"/>
        <v>113107.4</v>
      </c>
      <c r="BA48" s="73">
        <f t="shared" si="32"/>
        <v>129502.09999999999</v>
      </c>
      <c r="BB48" s="73">
        <f t="shared" si="32"/>
        <v>149760.6</v>
      </c>
      <c r="BC48" s="73">
        <f t="shared" si="32"/>
        <v>182278.69999999998</v>
      </c>
      <c r="BD48" s="73">
        <f t="shared" si="32"/>
        <v>172760.4</v>
      </c>
      <c r="BE48" s="73">
        <f t="shared" si="32"/>
        <v>186421.6</v>
      </c>
      <c r="BF48" s="73">
        <f t="shared" si="32"/>
        <v>203968.2</v>
      </c>
      <c r="BG48" s="73">
        <f t="shared" si="32"/>
        <v>233446.9</v>
      </c>
      <c r="BH48" s="73">
        <f t="shared" si="32"/>
        <v>1360712.6</v>
      </c>
      <c r="BI48" s="73">
        <f t="shared" si="32"/>
        <v>7481382.1000000006</v>
      </c>
      <c r="BJ48" s="73">
        <f t="shared" ref="BJ48" si="33">BJ17+BJ18</f>
        <v>7282041.7000000002</v>
      </c>
      <c r="BK48" s="74">
        <f>(BJ48-B48)/B48</f>
        <v>12136735.166666668</v>
      </c>
    </row>
    <row r="49" spans="1:63" s="1" customFormat="1" ht="23.25" thickBot="1" x14ac:dyDescent="0.3">
      <c r="A49" s="48" t="s">
        <v>49</v>
      </c>
      <c r="B49" s="7">
        <f>(B7+B5)/B17</f>
        <v>2.3333333333333335</v>
      </c>
      <c r="C49" s="7">
        <f t="shared" ref="C49:BI49" si="34">(C7+C5)/C17</f>
        <v>2.1428571428571428</v>
      </c>
      <c r="D49" s="7">
        <f t="shared" si="34"/>
        <v>1.6666666666666665</v>
      </c>
      <c r="E49" s="7">
        <f t="shared" si="34"/>
        <v>2.1111111111111112</v>
      </c>
      <c r="F49" s="7">
        <f t="shared" si="34"/>
        <v>2.2222222222222223</v>
      </c>
      <c r="G49" s="7">
        <f t="shared" si="34"/>
        <v>2.3333333333333335</v>
      </c>
      <c r="H49" s="7">
        <f t="shared" si="34"/>
        <v>2.8000000000000003</v>
      </c>
      <c r="I49" s="7">
        <f t="shared" si="34"/>
        <v>2.7272727272727271</v>
      </c>
      <c r="J49" s="7">
        <f t="shared" si="34"/>
        <v>2.4615384615384617</v>
      </c>
      <c r="K49" s="7">
        <f t="shared" si="34"/>
        <v>3.1333333333333333</v>
      </c>
      <c r="L49" s="7">
        <f t="shared" si="34"/>
        <v>1.9583333333333335</v>
      </c>
      <c r="M49" s="7">
        <f t="shared" si="34"/>
        <v>1.8181818181818183</v>
      </c>
      <c r="N49" s="7">
        <f t="shared" si="34"/>
        <v>2.4482758620689657</v>
      </c>
      <c r="O49" s="7">
        <f t="shared" si="34"/>
        <v>2.1351351351351351</v>
      </c>
      <c r="P49" s="7">
        <f t="shared" si="34"/>
        <v>2.0540540540540539</v>
      </c>
      <c r="Q49" s="7">
        <f t="shared" si="34"/>
        <v>2.0476190476190474</v>
      </c>
      <c r="R49" s="7">
        <f t="shared" si="34"/>
        <v>2.1632653061224492</v>
      </c>
      <c r="S49" s="7">
        <f t="shared" si="34"/>
        <v>2.1864406779661016</v>
      </c>
      <c r="T49" s="7">
        <f t="shared" si="34"/>
        <v>1.9863013698630136</v>
      </c>
      <c r="U49" s="7">
        <f t="shared" si="34"/>
        <v>1.6</v>
      </c>
      <c r="V49" s="7">
        <f t="shared" si="34"/>
        <v>3.074074074074074</v>
      </c>
      <c r="W49" s="7">
        <f t="shared" si="34"/>
        <v>7.0129870129870131</v>
      </c>
      <c r="X49" s="7">
        <f t="shared" si="34"/>
        <v>12.288135593220339</v>
      </c>
      <c r="Y49" s="7">
        <f t="shared" si="34"/>
        <v>37.208745874587457</v>
      </c>
      <c r="Z49" s="7">
        <f t="shared" si="34"/>
        <v>20.565750736015701</v>
      </c>
      <c r="AA49" s="7">
        <f t="shared" si="34"/>
        <v>18.646806072758523</v>
      </c>
      <c r="AB49" s="7">
        <f t="shared" si="34"/>
        <v>13.130929425376012</v>
      </c>
      <c r="AC49" s="7">
        <f t="shared" si="34"/>
        <v>16.546253414083839</v>
      </c>
      <c r="AD49" s="7">
        <f t="shared" si="34"/>
        <v>21.120858976037709</v>
      </c>
      <c r="AE49" s="7">
        <f t="shared" si="34"/>
        <v>17.861914703250818</v>
      </c>
      <c r="AF49" s="7">
        <f t="shared" si="34"/>
        <v>16.458946621741447</v>
      </c>
      <c r="AG49" s="7">
        <f t="shared" si="34"/>
        <v>15.686182483493756</v>
      </c>
      <c r="AH49" s="7">
        <f t="shared" si="34"/>
        <v>12.992678140096618</v>
      </c>
      <c r="AI49" s="7">
        <f t="shared" si="34"/>
        <v>13.050051752180986</v>
      </c>
      <c r="AJ49" s="7">
        <f t="shared" si="34"/>
        <v>12.884320971360697</v>
      </c>
      <c r="AK49" s="7">
        <f t="shared" si="34"/>
        <v>10.036317671722777</v>
      </c>
      <c r="AL49" s="7">
        <f t="shared" si="34"/>
        <v>9.3607909900471444</v>
      </c>
      <c r="AM49" s="7">
        <f t="shared" si="34"/>
        <v>11.249302627311062</v>
      </c>
      <c r="AN49" s="7">
        <f t="shared" si="34"/>
        <v>15.684624344787419</v>
      </c>
      <c r="AO49" s="7">
        <f t="shared" si="34"/>
        <v>14.799685957828622</v>
      </c>
      <c r="AP49" s="7">
        <f t="shared" si="34"/>
        <v>16.776990436686255</v>
      </c>
      <c r="AQ49" s="7">
        <f t="shared" si="34"/>
        <v>16.363726806944239</v>
      </c>
      <c r="AR49" s="7">
        <f t="shared" si="34"/>
        <v>17.240438156093109</v>
      </c>
      <c r="AS49" s="7">
        <f t="shared" si="34"/>
        <v>19.988472161069524</v>
      </c>
      <c r="AT49" s="7">
        <f t="shared" si="34"/>
        <v>25.285499706916767</v>
      </c>
      <c r="AU49" s="7">
        <f t="shared" si="34"/>
        <v>26.660654729139008</v>
      </c>
      <c r="AV49" s="7">
        <f t="shared" si="34"/>
        <v>27.372277891146101</v>
      </c>
      <c r="AW49" s="7">
        <f t="shared" si="34"/>
        <v>25.106527415143606</v>
      </c>
      <c r="AX49" s="7">
        <f t="shared" si="34"/>
        <v>20.406522230311552</v>
      </c>
      <c r="AY49" s="7">
        <f t="shared" si="34"/>
        <v>19.245550932129678</v>
      </c>
      <c r="AZ49" s="7">
        <f t="shared" si="34"/>
        <v>16.122599014108449</v>
      </c>
      <c r="BA49" s="7">
        <f t="shared" si="34"/>
        <v>15.813846998051051</v>
      </c>
      <c r="BB49" s="7">
        <f t="shared" si="34"/>
        <v>15.901757174392937</v>
      </c>
      <c r="BC49" s="7">
        <f t="shared" si="34"/>
        <v>14.417963417963415</v>
      </c>
      <c r="BD49" s="7">
        <f t="shared" si="34"/>
        <v>8.1957211151606941</v>
      </c>
      <c r="BE49" s="7">
        <f t="shared" si="34"/>
        <v>2.5965256147772959</v>
      </c>
      <c r="BF49" s="7">
        <f t="shared" si="34"/>
        <v>1.5430112343836384</v>
      </c>
      <c r="BG49" s="7">
        <f t="shared" si="34"/>
        <v>0.82172944466480569</v>
      </c>
      <c r="BH49" s="7">
        <f t="shared" si="34"/>
        <v>12.386342511308946</v>
      </c>
      <c r="BI49" s="7">
        <f t="shared" si="34"/>
        <v>79.575060360960833</v>
      </c>
      <c r="BJ49" s="7">
        <f t="shared" ref="BJ49" si="35">(BJ7+BJ5)/BJ17</f>
        <v>110.72647948683533</v>
      </c>
      <c r="BK49" s="74">
        <f>(BJ49-B49)/B49</f>
        <v>46.454205494358</v>
      </c>
    </row>
    <row r="50" spans="1:63" s="1" customFormat="1" ht="13.5" thickBot="1" x14ac:dyDescent="0.3">
      <c r="A50" s="76" t="s">
        <v>50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</row>
    <row r="51" spans="1:63" s="1" customFormat="1" ht="12.75" x14ac:dyDescent="0.25">
      <c r="A51" s="48" t="s">
        <v>51</v>
      </c>
      <c r="B51" s="7">
        <f>B14/B15</f>
        <v>0</v>
      </c>
      <c r="C51" s="7">
        <f t="shared" ref="C51:BI51" si="36">C14/C15</f>
        <v>0</v>
      </c>
      <c r="D51" s="7">
        <f t="shared" si="36"/>
        <v>0</v>
      </c>
      <c r="E51" s="7">
        <f t="shared" si="36"/>
        <v>0</v>
      </c>
      <c r="F51" s="7">
        <f t="shared" si="36"/>
        <v>0</v>
      </c>
      <c r="G51" s="7">
        <f t="shared" si="36"/>
        <v>6.6666666666666666E-2</v>
      </c>
      <c r="H51" s="7">
        <f t="shared" si="36"/>
        <v>0</v>
      </c>
      <c r="I51" s="7">
        <f t="shared" si="36"/>
        <v>4.5454545454545456E-2</v>
      </c>
      <c r="J51" s="7">
        <f t="shared" si="36"/>
        <v>3.7037037037037035E-2</v>
      </c>
      <c r="K51" s="7">
        <f t="shared" si="36"/>
        <v>0</v>
      </c>
      <c r="L51" s="7">
        <f t="shared" si="36"/>
        <v>2.3255813953488375E-2</v>
      </c>
      <c r="M51" s="7">
        <f t="shared" si="36"/>
        <v>1.6666666666666666E-2</v>
      </c>
      <c r="N51" s="7">
        <f t="shared" si="36"/>
        <v>1.4084507042253523E-2</v>
      </c>
      <c r="O51" s="7">
        <f t="shared" si="36"/>
        <v>1.2820512820512822E-2</v>
      </c>
      <c r="P51" s="7">
        <f t="shared" si="36"/>
        <v>2.469135802469136E-2</v>
      </c>
      <c r="Q51" s="7">
        <f t="shared" si="36"/>
        <v>2.1052631578947368E-2</v>
      </c>
      <c r="R51" s="7">
        <f t="shared" si="36"/>
        <v>6.7226890756302518E-2</v>
      </c>
      <c r="S51" s="7">
        <f t="shared" si="36"/>
        <v>1.3157894736842106E-2</v>
      </c>
      <c r="T51" s="7">
        <f t="shared" si="36"/>
        <v>1.0810810810810811E-2</v>
      </c>
      <c r="U51" s="7">
        <f t="shared" si="36"/>
        <v>4.4534412955465591E-2</v>
      </c>
      <c r="V51" s="7">
        <f t="shared" si="36"/>
        <v>2.0089285714285716E-2</v>
      </c>
      <c r="W51" s="7">
        <f t="shared" si="36"/>
        <v>1.9130434782608698E-2</v>
      </c>
      <c r="X51" s="7">
        <f t="shared" si="36"/>
        <v>2.1263157894736841E-2</v>
      </c>
      <c r="Y51" s="7">
        <f t="shared" si="36"/>
        <v>4.9702166407406007E-3</v>
      </c>
      <c r="Z51" s="7">
        <f t="shared" si="36"/>
        <v>7.918898240244835E-3</v>
      </c>
      <c r="AA51" s="7">
        <f t="shared" si="36"/>
        <v>7.1395775941230488E-3</v>
      </c>
      <c r="AB51" s="7">
        <f t="shared" si="36"/>
        <v>2.2039900578492401E-2</v>
      </c>
      <c r="AC51" s="7">
        <f t="shared" si="36"/>
        <v>9.0436430129320778E-3</v>
      </c>
      <c r="AD51" s="7">
        <f t="shared" si="36"/>
        <v>8.4587238003120697E-3</v>
      </c>
      <c r="AE51" s="7">
        <f t="shared" si="36"/>
        <v>1.5887094264463324E-2</v>
      </c>
      <c r="AF51" s="7">
        <f t="shared" si="36"/>
        <v>2.1880859656714262E-2</v>
      </c>
      <c r="AG51" s="7">
        <f t="shared" si="36"/>
        <v>2.1177151306695809E-2</v>
      </c>
      <c r="AH51" s="7">
        <f t="shared" si="36"/>
        <v>2.3995388110820984E-2</v>
      </c>
      <c r="AI51" s="7">
        <f t="shared" si="36"/>
        <v>3.5602067545777272E-2</v>
      </c>
      <c r="AJ51" s="7">
        <f t="shared" si="36"/>
        <v>5.5622255862376969E-3</v>
      </c>
      <c r="AK51" s="7">
        <f t="shared" si="36"/>
        <v>4.0520006753334455E-2</v>
      </c>
      <c r="AL51" s="7">
        <f t="shared" si="36"/>
        <v>1.3166059904021182E-2</v>
      </c>
      <c r="AM51" s="7">
        <f t="shared" si="36"/>
        <v>1.4668174769306357E-2</v>
      </c>
      <c r="AN51" s="7">
        <f t="shared" si="36"/>
        <v>2.8990385514424403E-2</v>
      </c>
      <c r="AO51" s="7">
        <f t="shared" si="36"/>
        <v>6.14330252643474E-2</v>
      </c>
      <c r="AP51" s="7">
        <f t="shared" si="36"/>
        <v>8.8220325126487989E-2</v>
      </c>
      <c r="AQ51" s="7">
        <f t="shared" si="36"/>
        <v>0.11045129610993512</v>
      </c>
      <c r="AR51" s="7">
        <f t="shared" si="36"/>
        <v>0.12843936720989238</v>
      </c>
      <c r="AS51" s="7">
        <f t="shared" si="36"/>
        <v>9.9939423630742347E-2</v>
      </c>
      <c r="AT51" s="7">
        <f t="shared" si="36"/>
        <v>0.10875811153374322</v>
      </c>
      <c r="AU51" s="7">
        <f t="shared" si="36"/>
        <v>0.1257437953482064</v>
      </c>
      <c r="AV51" s="7">
        <f t="shared" si="36"/>
        <v>0.14141903119966254</v>
      </c>
      <c r="AW51" s="7">
        <f t="shared" si="36"/>
        <v>0.16517346665167412</v>
      </c>
      <c r="AX51" s="7">
        <f t="shared" si="36"/>
        <v>0.20208371375120154</v>
      </c>
      <c r="AY51" s="7">
        <f t="shared" si="36"/>
        <v>0.21186261601729492</v>
      </c>
      <c r="AZ51" s="7">
        <f t="shared" si="36"/>
        <v>9.7380695931883796E-2</v>
      </c>
      <c r="BA51" s="7">
        <f t="shared" si="36"/>
        <v>6.4909419068414159E-2</v>
      </c>
      <c r="BB51" s="7">
        <f t="shared" si="36"/>
        <v>8.2878122388076444E-2</v>
      </c>
      <c r="BC51" s="7">
        <f t="shared" si="36"/>
        <v>8.6866099083988554E-2</v>
      </c>
      <c r="BD51" s="7">
        <f t="shared" si="36"/>
        <v>0.17476032956239643</v>
      </c>
      <c r="BE51" s="7">
        <f t="shared" si="36"/>
        <v>0.27217295296035077</v>
      </c>
      <c r="BF51" s="7">
        <f t="shared" si="36"/>
        <v>0.37522473615984997</v>
      </c>
      <c r="BG51" s="7">
        <f t="shared" si="36"/>
        <v>0.49132866115619256</v>
      </c>
      <c r="BH51" s="7">
        <f t="shared" si="36"/>
        <v>2.4558040795832296E-3</v>
      </c>
      <c r="BI51" s="7">
        <f t="shared" si="36"/>
        <v>1.6437127380704876E-3</v>
      </c>
      <c r="BJ51" s="7">
        <f t="shared" ref="BJ51" si="37">BJ14/BJ15</f>
        <v>8.208968122512554E-4</v>
      </c>
      <c r="BK51" s="71">
        <f>(BJ51-G51)/G51</f>
        <v>-0.98768654781623122</v>
      </c>
    </row>
    <row r="52" spans="1:63" s="1" customFormat="1" ht="13.5" thickBot="1" x14ac:dyDescent="0.3">
      <c r="A52" s="49" t="s">
        <v>52</v>
      </c>
      <c r="B52" s="8">
        <f>B24/B25</f>
        <v>0.1</v>
      </c>
      <c r="C52" s="8">
        <f t="shared" ref="C52:BI52" si="38">C24/C25</f>
        <v>0</v>
      </c>
      <c r="D52" s="8">
        <f t="shared" si="38"/>
        <v>7.6923076923076927E-2</v>
      </c>
      <c r="E52" s="8">
        <f t="shared" si="38"/>
        <v>7.1428571428571438E-2</v>
      </c>
      <c r="F52" s="8">
        <f t="shared" si="38"/>
        <v>6.25E-2</v>
      </c>
      <c r="G52" s="8">
        <f t="shared" si="38"/>
        <v>6.6666666666666666E-2</v>
      </c>
      <c r="H52" s="8">
        <f t="shared" si="38"/>
        <v>5.2631578947368425E-2</v>
      </c>
      <c r="I52" s="8">
        <f t="shared" si="38"/>
        <v>4.5454545454545456E-2</v>
      </c>
      <c r="J52" s="8">
        <f t="shared" si="38"/>
        <v>7.407407407407407E-2</v>
      </c>
      <c r="K52" s="8">
        <f t="shared" si="38"/>
        <v>4.7619047619047616E-2</v>
      </c>
      <c r="L52" s="8">
        <f t="shared" si="38"/>
        <v>2.3255813953488375E-2</v>
      </c>
      <c r="M52" s="8">
        <f t="shared" si="38"/>
        <v>1.6666666666666666E-2</v>
      </c>
      <c r="N52" s="8">
        <f t="shared" si="38"/>
        <v>2.8169014084507046E-2</v>
      </c>
      <c r="O52" s="8">
        <f t="shared" si="38"/>
        <v>5.1282051282051287E-2</v>
      </c>
      <c r="P52" s="8">
        <f t="shared" si="38"/>
        <v>8.6419753086419748E-2</v>
      </c>
      <c r="Q52" s="8">
        <f t="shared" si="38"/>
        <v>8.4210526315789472E-2</v>
      </c>
      <c r="R52" s="8">
        <f t="shared" si="38"/>
        <v>0.10084033613445377</v>
      </c>
      <c r="S52" s="8">
        <f t="shared" si="38"/>
        <v>0.11842105263157895</v>
      </c>
      <c r="T52" s="8">
        <f t="shared" si="38"/>
        <v>5.9459459459459463E-2</v>
      </c>
      <c r="U52" s="8">
        <f t="shared" si="38"/>
        <v>0.10121457489878542</v>
      </c>
      <c r="V52" s="8">
        <f t="shared" si="38"/>
        <v>6.6964285714285712E-2</v>
      </c>
      <c r="W52" s="8">
        <f t="shared" si="38"/>
        <v>6.347826086956522E-2</v>
      </c>
      <c r="X52" s="8">
        <f t="shared" si="38"/>
        <v>5.6631578947368415E-2</v>
      </c>
      <c r="Y52" s="8">
        <f t="shared" si="38"/>
        <v>4.5528702052585653E-4</v>
      </c>
      <c r="Z52" s="8">
        <f t="shared" si="38"/>
        <v>2.2073450650344301E-2</v>
      </c>
      <c r="AA52" s="8">
        <f t="shared" si="38"/>
        <v>4.3089990817263543E-2</v>
      </c>
      <c r="AB52" s="8">
        <f t="shared" si="38"/>
        <v>3.6491212634449995E-2</v>
      </c>
      <c r="AC52" s="8">
        <f t="shared" si="38"/>
        <v>3.1823489237954652E-2</v>
      </c>
      <c r="AD52" s="8">
        <f t="shared" si="38"/>
        <v>2.5312297542681422E-2</v>
      </c>
      <c r="AE52" s="8">
        <f t="shared" si="38"/>
        <v>3.1143995269660472E-2</v>
      </c>
      <c r="AF52" s="8">
        <f t="shared" si="38"/>
        <v>4.4374729554305492E-2</v>
      </c>
      <c r="AG52" s="8">
        <f t="shared" si="38"/>
        <v>3.3308688803883123E-2</v>
      </c>
      <c r="AH52" s="8">
        <f t="shared" si="38"/>
        <v>7.2962799688019261E-2</v>
      </c>
      <c r="AI52" s="8">
        <f t="shared" si="38"/>
        <v>4.8164128973046699E-2</v>
      </c>
      <c r="AJ52" s="8">
        <f t="shared" si="38"/>
        <v>2.0091292419945131E-2</v>
      </c>
      <c r="AK52" s="8">
        <f t="shared" si="38"/>
        <v>8.7461503082664302E-2</v>
      </c>
      <c r="AL52" s="8">
        <f t="shared" si="38"/>
        <v>4.1887307628661261E-3</v>
      </c>
      <c r="AM52" s="8">
        <f t="shared" si="38"/>
        <v>2.084047720188956E-2</v>
      </c>
      <c r="AN52" s="8">
        <f t="shared" si="38"/>
        <v>1.202411769263032E-2</v>
      </c>
      <c r="AO52" s="8">
        <f t="shared" si="38"/>
        <v>2.9792053434498342E-2</v>
      </c>
      <c r="AP52" s="8">
        <f t="shared" si="38"/>
        <v>3.3698653481672197E-2</v>
      </c>
      <c r="AQ52" s="8">
        <f t="shared" si="38"/>
        <v>3.9332251795814975E-2</v>
      </c>
      <c r="AR52" s="8">
        <f t="shared" si="38"/>
        <v>4.3042721967949275E-2</v>
      </c>
      <c r="AS52" s="8">
        <f t="shared" si="38"/>
        <v>1.6739601056610768E-2</v>
      </c>
      <c r="AT52" s="8">
        <f t="shared" si="38"/>
        <v>1.4178060044479218E-2</v>
      </c>
      <c r="AU52" s="8">
        <f t="shared" si="38"/>
        <v>1.1194014036753238E-2</v>
      </c>
      <c r="AV52" s="8">
        <f t="shared" si="38"/>
        <v>1.1536977115717974E-2</v>
      </c>
      <c r="AW52" s="8">
        <f t="shared" si="38"/>
        <v>4.9864634599915232E-3</v>
      </c>
      <c r="AX52" s="8">
        <f t="shared" si="38"/>
        <v>5.2394306996358326E-3</v>
      </c>
      <c r="AY52" s="8">
        <f t="shared" si="38"/>
        <v>5.1171067409425041E-3</v>
      </c>
      <c r="AZ52" s="8">
        <f t="shared" si="38"/>
        <v>6.0115414590575936E-3</v>
      </c>
      <c r="BA52" s="8">
        <f t="shared" si="38"/>
        <v>3.6655066360321768E-3</v>
      </c>
      <c r="BB52" s="8">
        <f t="shared" si="38"/>
        <v>4.6312034060885521E-3</v>
      </c>
      <c r="BC52" s="8">
        <f t="shared" si="38"/>
        <v>1.2276393420192827E-2</v>
      </c>
      <c r="BD52" s="8">
        <f t="shared" si="38"/>
        <v>3.086702766422628E-2</v>
      </c>
      <c r="BE52" s="8">
        <f t="shared" si="38"/>
        <v>3.2132127307488395E-3</v>
      </c>
      <c r="BF52" s="8">
        <f t="shared" si="38"/>
        <v>9.6662462242495945E-3</v>
      </c>
      <c r="BG52" s="8">
        <f t="shared" si="38"/>
        <v>1.1055449991362929E-2</v>
      </c>
      <c r="BH52" s="8">
        <f t="shared" si="38"/>
        <v>4.191724151744557E-3</v>
      </c>
      <c r="BI52" s="8">
        <f t="shared" si="38"/>
        <v>7.9102232991496238E-4</v>
      </c>
      <c r="BJ52" s="8">
        <f t="shared" ref="BJ52" si="39">BJ24/BJ25</f>
        <v>1.382721450235095E-3</v>
      </c>
      <c r="BK52" s="75">
        <f>(BJ52-B52)/B52</f>
        <v>-0.98617278549764908</v>
      </c>
    </row>
    <row r="53" spans="1:63" s="5" customFormat="1" ht="11.25" x14ac:dyDescent="0.25">
      <c r="A53" s="53" t="s">
        <v>24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</row>
    <row r="54" spans="1:63" s="5" customFormat="1" ht="11.25" x14ac:dyDescent="0.25">
      <c r="A54" s="53" t="s">
        <v>25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</row>
    <row r="55" spans="1:63" s="5" customFormat="1" ht="11.25" x14ac:dyDescent="0.25">
      <c r="A55" s="5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</row>
    <row r="56" spans="1:63" s="5" customFormat="1" ht="11.25" x14ac:dyDescent="0.25">
      <c r="A56" s="54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</row>
    <row r="57" spans="1:63" s="1" customFormat="1" ht="12.75" x14ac:dyDescent="0.25">
      <c r="A57" s="54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</row>
    <row r="58" spans="1:63" s="1" customFormat="1" ht="12.75" x14ac:dyDescent="0.25">
      <c r="A58" s="54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</row>
    <row r="59" spans="1:63" s="1" customFormat="1" ht="12.75" x14ac:dyDescent="0.25">
      <c r="A59" s="54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</row>
    <row r="60" spans="1:63" s="1" customFormat="1" ht="12.75" x14ac:dyDescent="0.25">
      <c r="A60" s="54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</row>
    <row r="61" spans="1:63" s="1" customFormat="1" ht="12.75" x14ac:dyDescent="0.25">
      <c r="A61" s="54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</row>
    <row r="62" spans="1:63" s="1" customFormat="1" ht="12.75" x14ac:dyDescent="0.25">
      <c r="A62" s="54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</row>
    <row r="63" spans="1:63" s="1" customFormat="1" ht="12.75" x14ac:dyDescent="0.25">
      <c r="A63" s="54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</row>
    <row r="64" spans="1:63" s="1" customFormat="1" ht="12.75" x14ac:dyDescent="0.25">
      <c r="A64" s="54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</row>
    <row r="65" spans="1:63" s="1" customFormat="1" ht="12.75" x14ac:dyDescent="0.25">
      <c r="A65" s="54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</row>
    <row r="66" spans="1:63" s="1" customFormat="1" ht="12.75" x14ac:dyDescent="0.25">
      <c r="A66" s="54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</row>
    <row r="67" spans="1:63" s="1" customFormat="1" ht="12.75" x14ac:dyDescent="0.25">
      <c r="A67" s="9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</row>
  </sheetData>
  <mergeCells count="11">
    <mergeCell ref="A4:BK4"/>
    <mergeCell ref="A16:BK16"/>
    <mergeCell ref="A26:BK26"/>
    <mergeCell ref="A27:BK27"/>
    <mergeCell ref="A31:BK31"/>
    <mergeCell ref="A50:BK50"/>
    <mergeCell ref="A36:BK36"/>
    <mergeCell ref="A39:BK39"/>
    <mergeCell ref="A42:BK42"/>
    <mergeCell ref="A45:BK45"/>
    <mergeCell ref="A47:BK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 BDL. Balance Sheet (65-25)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2025-12-19T12:55:21Z</dcterms:created>
  <dcterms:modified xsi:type="dcterms:W3CDTF">2026-06-15T17:12:52Z</dcterms:modified>
</cp:coreProperties>
</file>