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Doit devenir Série 44\"/>
    </mc:Choice>
  </mc:AlternateContent>
  <xr:revisionPtr revIDLastSave="0" documentId="13_ncr:1_{F85FF08D-1759-44F5-AB9E-E7B6DF10271F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44 – Interest Rates % (72-2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15" i="1" l="1"/>
  <c r="BC52" i="1"/>
  <c r="BC51" i="1"/>
  <c r="BC49" i="1"/>
  <c r="BC48" i="1"/>
  <c r="BC45" i="1"/>
  <c r="BC46" i="1"/>
  <c r="BC44" i="1"/>
  <c r="BC42" i="1"/>
  <c r="BC41" i="1"/>
  <c r="BC38" i="1"/>
  <c r="BC39" i="1"/>
  <c r="BC37" i="1"/>
  <c r="BC34" i="1"/>
  <c r="BC35" i="1"/>
  <c r="BC33" i="1"/>
  <c r="BC31" i="1"/>
  <c r="BC30" i="1"/>
  <c r="BC29" i="1"/>
  <c r="BC27" i="1"/>
  <c r="BC26" i="1"/>
  <c r="BC25" i="1"/>
  <c r="BC23" i="1"/>
  <c r="BC22" i="1"/>
  <c r="BC21" i="1"/>
  <c r="BC20" i="1"/>
  <c r="BC19" i="1"/>
  <c r="BC18" i="1"/>
  <c r="BC11" i="1"/>
  <c r="BC12" i="1"/>
  <c r="BC13" i="1"/>
  <c r="BC14" i="1"/>
  <c r="BC10" i="1"/>
  <c r="BC6" i="1"/>
  <c r="BC7" i="1"/>
  <c r="BC8" i="1"/>
  <c r="BC9" i="1"/>
  <c r="BC5" i="1"/>
  <c r="BB51" i="1"/>
  <c r="BB52" i="1"/>
  <c r="BB48" i="1"/>
  <c r="BB49" i="1"/>
  <c r="BB44" i="1"/>
  <c r="BB45" i="1"/>
  <c r="BB46" i="1"/>
  <c r="BB41" i="1"/>
  <c r="BB42" i="1"/>
  <c r="BB37" i="1"/>
  <c r="BB38" i="1"/>
  <c r="BB39" i="1"/>
  <c r="BB33" i="1"/>
  <c r="BB34" i="1"/>
  <c r="BB35" i="1"/>
  <c r="BB29" i="1"/>
  <c r="BB30" i="1"/>
  <c r="BB31" i="1"/>
  <c r="BB25" i="1"/>
  <c r="BB26" i="1"/>
  <c r="BB27" i="1"/>
  <c r="BB20" i="1"/>
  <c r="BB21" i="1"/>
  <c r="BB22" i="1"/>
  <c r="BB23" i="1"/>
  <c r="BB19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45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44" i="1"/>
  <c r="U42" i="1"/>
  <c r="Y42" i="1"/>
  <c r="BA42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37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X26" i="1"/>
  <c r="Y26" i="1"/>
  <c r="Y52" i="1" s="1"/>
  <c r="Z26" i="1"/>
  <c r="AA26" i="1"/>
  <c r="AB26" i="1"/>
  <c r="AC26" i="1"/>
  <c r="AC52" i="1" s="1"/>
  <c r="AD26" i="1"/>
  <c r="AD52" i="1" s="1"/>
  <c r="AE26" i="1"/>
  <c r="AE52" i="1" s="1"/>
  <c r="AF26" i="1"/>
  <c r="AG26" i="1"/>
  <c r="AG52" i="1" s="1"/>
  <c r="AH26" i="1"/>
  <c r="AI26" i="1"/>
  <c r="AJ26" i="1"/>
  <c r="AK26" i="1"/>
  <c r="AK52" i="1" s="1"/>
  <c r="AL26" i="1"/>
  <c r="AL52" i="1" s="1"/>
  <c r="AM26" i="1"/>
  <c r="AM52" i="1" s="1"/>
  <c r="AN26" i="1"/>
  <c r="AO26" i="1"/>
  <c r="AO52" i="1" s="1"/>
  <c r="AP26" i="1"/>
  <c r="AQ26" i="1"/>
  <c r="AR26" i="1"/>
  <c r="AS26" i="1"/>
  <c r="AS52" i="1" s="1"/>
  <c r="AT26" i="1"/>
  <c r="AT52" i="1" s="1"/>
  <c r="AU26" i="1"/>
  <c r="AU52" i="1" s="1"/>
  <c r="AV26" i="1"/>
  <c r="AW26" i="1"/>
  <c r="AW52" i="1" s="1"/>
  <c r="AX26" i="1"/>
  <c r="AY26" i="1"/>
  <c r="AZ26" i="1"/>
  <c r="BA26" i="1"/>
  <c r="BA52" i="1" s="1"/>
  <c r="C25" i="1"/>
  <c r="C29" i="1" s="1"/>
  <c r="D25" i="1"/>
  <c r="D27" i="1" s="1"/>
  <c r="D39" i="1" s="1"/>
  <c r="E25" i="1"/>
  <c r="E31" i="1" s="1"/>
  <c r="E42" i="1" s="1"/>
  <c r="F25" i="1"/>
  <c r="F31" i="1" s="1"/>
  <c r="G25" i="1"/>
  <c r="G31" i="1" s="1"/>
  <c r="G42" i="1" s="1"/>
  <c r="H25" i="1"/>
  <c r="H30" i="1" s="1"/>
  <c r="I25" i="1"/>
  <c r="I31" i="1" s="1"/>
  <c r="I42" i="1" s="1"/>
  <c r="J25" i="1"/>
  <c r="J30" i="1" s="1"/>
  <c r="K25" i="1"/>
  <c r="K29" i="1" s="1"/>
  <c r="L25" i="1"/>
  <c r="L27" i="1" s="1"/>
  <c r="L39" i="1" s="1"/>
  <c r="M25" i="1"/>
  <c r="M31" i="1" s="1"/>
  <c r="M42" i="1" s="1"/>
  <c r="N25" i="1"/>
  <c r="N27" i="1" s="1"/>
  <c r="N39" i="1" s="1"/>
  <c r="O25" i="1"/>
  <c r="O31" i="1" s="1"/>
  <c r="O42" i="1" s="1"/>
  <c r="P25" i="1"/>
  <c r="P30" i="1" s="1"/>
  <c r="Q25" i="1"/>
  <c r="Q31" i="1" s="1"/>
  <c r="Q42" i="1" s="1"/>
  <c r="R25" i="1"/>
  <c r="R30" i="1" s="1"/>
  <c r="S25" i="1"/>
  <c r="S29" i="1" s="1"/>
  <c r="T25" i="1"/>
  <c r="T27" i="1" s="1"/>
  <c r="T39" i="1" s="1"/>
  <c r="U25" i="1"/>
  <c r="U31" i="1" s="1"/>
  <c r="V25" i="1"/>
  <c r="V30" i="1" s="1"/>
  <c r="W25" i="1"/>
  <c r="W31" i="1" s="1"/>
  <c r="W42" i="1" s="1"/>
  <c r="X25" i="1"/>
  <c r="X30" i="1" s="1"/>
  <c r="Y25" i="1"/>
  <c r="Y31" i="1" s="1"/>
  <c r="Z25" i="1"/>
  <c r="Z30" i="1" s="1"/>
  <c r="AA25" i="1"/>
  <c r="AA29" i="1" s="1"/>
  <c r="AB25" i="1"/>
  <c r="AB38" i="1" s="1"/>
  <c r="AC25" i="1"/>
  <c r="AC31" i="1" s="1"/>
  <c r="AC42" i="1" s="1"/>
  <c r="AD25" i="1"/>
  <c r="AD31" i="1" s="1"/>
  <c r="AE25" i="1"/>
  <c r="AE31" i="1" s="1"/>
  <c r="AE42" i="1" s="1"/>
  <c r="AF25" i="1"/>
  <c r="AF30" i="1" s="1"/>
  <c r="AG25" i="1"/>
  <c r="AG31" i="1" s="1"/>
  <c r="AG42" i="1" s="1"/>
  <c r="AH25" i="1"/>
  <c r="AH30" i="1" s="1"/>
  <c r="AI25" i="1"/>
  <c r="AI29" i="1" s="1"/>
  <c r="AJ25" i="1"/>
  <c r="AJ38" i="1" s="1"/>
  <c r="AK25" i="1"/>
  <c r="AK31" i="1" s="1"/>
  <c r="AK42" i="1" s="1"/>
  <c r="AL25" i="1"/>
  <c r="AL30" i="1" s="1"/>
  <c r="AM25" i="1"/>
  <c r="AM31" i="1" s="1"/>
  <c r="AM42" i="1" s="1"/>
  <c r="AN25" i="1"/>
  <c r="AN30" i="1" s="1"/>
  <c r="AO25" i="1"/>
  <c r="AO31" i="1" s="1"/>
  <c r="AO42" i="1" s="1"/>
  <c r="AP25" i="1"/>
  <c r="AP30" i="1" s="1"/>
  <c r="AQ25" i="1"/>
  <c r="AQ29" i="1" s="1"/>
  <c r="AR25" i="1"/>
  <c r="AR38" i="1" s="1"/>
  <c r="AS25" i="1"/>
  <c r="AS31" i="1" s="1"/>
  <c r="AS42" i="1" s="1"/>
  <c r="AT25" i="1"/>
  <c r="AT29" i="1" s="1"/>
  <c r="AU25" i="1"/>
  <c r="AU31" i="1" s="1"/>
  <c r="AU42" i="1" s="1"/>
  <c r="AV25" i="1"/>
  <c r="AV30" i="1" s="1"/>
  <c r="AW25" i="1"/>
  <c r="AW31" i="1" s="1"/>
  <c r="AW42" i="1" s="1"/>
  <c r="AX25" i="1"/>
  <c r="AX30" i="1" s="1"/>
  <c r="AY25" i="1"/>
  <c r="AY29" i="1" s="1"/>
  <c r="AZ25" i="1"/>
  <c r="AZ29" i="1" s="1"/>
  <c r="BA25" i="1"/>
  <c r="BA31" i="1" s="1"/>
  <c r="B25" i="1"/>
  <c r="B31" i="1" s="1"/>
  <c r="B42" i="1" s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23" i="1"/>
  <c r="C22" i="1"/>
  <c r="C46" i="1" s="1"/>
  <c r="D22" i="1"/>
  <c r="D46" i="1" s="1"/>
  <c r="E22" i="1"/>
  <c r="E46" i="1" s="1"/>
  <c r="F22" i="1"/>
  <c r="F46" i="1" s="1"/>
  <c r="G22" i="1"/>
  <c r="G46" i="1" s="1"/>
  <c r="H22" i="1"/>
  <c r="H46" i="1" s="1"/>
  <c r="I22" i="1"/>
  <c r="I46" i="1" s="1"/>
  <c r="J22" i="1"/>
  <c r="J46" i="1" s="1"/>
  <c r="K22" i="1"/>
  <c r="K46" i="1" s="1"/>
  <c r="L22" i="1"/>
  <c r="L46" i="1" s="1"/>
  <c r="M22" i="1"/>
  <c r="M46" i="1" s="1"/>
  <c r="N22" i="1"/>
  <c r="N46" i="1" s="1"/>
  <c r="O22" i="1"/>
  <c r="O46" i="1" s="1"/>
  <c r="P22" i="1"/>
  <c r="P46" i="1" s="1"/>
  <c r="Q22" i="1"/>
  <c r="Q46" i="1" s="1"/>
  <c r="R22" i="1"/>
  <c r="R46" i="1" s="1"/>
  <c r="S22" i="1"/>
  <c r="S46" i="1" s="1"/>
  <c r="T22" i="1"/>
  <c r="T46" i="1" s="1"/>
  <c r="U22" i="1"/>
  <c r="U46" i="1" s="1"/>
  <c r="V22" i="1"/>
  <c r="V46" i="1" s="1"/>
  <c r="W22" i="1"/>
  <c r="W46" i="1" s="1"/>
  <c r="X22" i="1"/>
  <c r="X46" i="1" s="1"/>
  <c r="Y22" i="1"/>
  <c r="Y46" i="1" s="1"/>
  <c r="Z22" i="1"/>
  <c r="Z46" i="1" s="1"/>
  <c r="AA22" i="1"/>
  <c r="AA46" i="1" s="1"/>
  <c r="AB22" i="1"/>
  <c r="AB46" i="1" s="1"/>
  <c r="AC22" i="1"/>
  <c r="AC46" i="1" s="1"/>
  <c r="AD22" i="1"/>
  <c r="AD46" i="1" s="1"/>
  <c r="AE22" i="1"/>
  <c r="AE46" i="1" s="1"/>
  <c r="AF22" i="1"/>
  <c r="AF46" i="1" s="1"/>
  <c r="AG22" i="1"/>
  <c r="AG46" i="1" s="1"/>
  <c r="AH22" i="1"/>
  <c r="AH46" i="1" s="1"/>
  <c r="AI22" i="1"/>
  <c r="AI46" i="1" s="1"/>
  <c r="AJ22" i="1"/>
  <c r="AJ46" i="1" s="1"/>
  <c r="AK22" i="1"/>
  <c r="AK46" i="1" s="1"/>
  <c r="AL22" i="1"/>
  <c r="AL46" i="1" s="1"/>
  <c r="AM22" i="1"/>
  <c r="AM46" i="1" s="1"/>
  <c r="AN22" i="1"/>
  <c r="AN46" i="1" s="1"/>
  <c r="AO22" i="1"/>
  <c r="AO46" i="1" s="1"/>
  <c r="AP22" i="1"/>
  <c r="AP46" i="1" s="1"/>
  <c r="AQ22" i="1"/>
  <c r="AQ46" i="1" s="1"/>
  <c r="AR22" i="1"/>
  <c r="AR46" i="1" s="1"/>
  <c r="AS22" i="1"/>
  <c r="AS46" i="1" s="1"/>
  <c r="AT22" i="1"/>
  <c r="AT46" i="1" s="1"/>
  <c r="AU22" i="1"/>
  <c r="AU46" i="1" s="1"/>
  <c r="AV22" i="1"/>
  <c r="AV46" i="1" s="1"/>
  <c r="AW22" i="1"/>
  <c r="AW46" i="1" s="1"/>
  <c r="AX22" i="1"/>
  <c r="AX46" i="1" s="1"/>
  <c r="AY22" i="1"/>
  <c r="AY46" i="1" s="1"/>
  <c r="AZ22" i="1"/>
  <c r="AZ46" i="1" s="1"/>
  <c r="BA22" i="1"/>
  <c r="BA46" i="1" s="1"/>
  <c r="B22" i="1"/>
  <c r="B46" i="1" s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21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20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18" i="1"/>
  <c r="AO48" i="1" l="1"/>
  <c r="AD51" i="1"/>
  <c r="F51" i="1"/>
  <c r="AL48" i="1"/>
  <c r="AV52" i="1"/>
  <c r="AN52" i="1"/>
  <c r="AF52" i="1"/>
  <c r="X52" i="1"/>
  <c r="AG48" i="1"/>
  <c r="AD48" i="1"/>
  <c r="Y48" i="1"/>
  <c r="V48" i="1"/>
  <c r="AZ52" i="1"/>
  <c r="AR52" i="1"/>
  <c r="AJ52" i="1"/>
  <c r="AB52" i="1"/>
  <c r="AW48" i="1"/>
  <c r="Q48" i="1"/>
  <c r="AY52" i="1"/>
  <c r="AQ52" i="1"/>
  <c r="AI52" i="1"/>
  <c r="AA52" i="1"/>
  <c r="AT48" i="1"/>
  <c r="N48" i="1"/>
  <c r="AO51" i="1"/>
  <c r="AG51" i="1"/>
  <c r="AP41" i="1"/>
  <c r="L41" i="1"/>
  <c r="AW41" i="1"/>
  <c r="AO41" i="1"/>
  <c r="AD42" i="1"/>
  <c r="F42" i="1"/>
  <c r="H48" i="1"/>
  <c r="AX48" i="1"/>
  <c r="AP48" i="1"/>
  <c r="AH48" i="1"/>
  <c r="Z48" i="1"/>
  <c r="R48" i="1"/>
  <c r="G48" i="1"/>
  <c r="F48" i="1"/>
  <c r="AV48" i="1"/>
  <c r="AN48" i="1"/>
  <c r="AF48" i="1"/>
  <c r="X48" i="1"/>
  <c r="P48" i="1"/>
  <c r="N41" i="1"/>
  <c r="E48" i="1"/>
  <c r="AU48" i="1"/>
  <c r="AM48" i="1"/>
  <c r="AE48" i="1"/>
  <c r="W48" i="1"/>
  <c r="O48" i="1"/>
  <c r="AU38" i="1"/>
  <c r="C48" i="1"/>
  <c r="D48" i="1"/>
  <c r="AX52" i="1"/>
  <c r="AP52" i="1"/>
  <c r="AH52" i="1"/>
  <c r="Z52" i="1"/>
  <c r="D41" i="1"/>
  <c r="K48" i="1"/>
  <c r="BA48" i="1"/>
  <c r="AS48" i="1"/>
  <c r="AK48" i="1"/>
  <c r="AC48" i="1"/>
  <c r="U48" i="1"/>
  <c r="M48" i="1"/>
  <c r="AE51" i="1"/>
  <c r="G51" i="1"/>
  <c r="O38" i="1"/>
  <c r="AY41" i="1"/>
  <c r="J48" i="1"/>
  <c r="AZ48" i="1"/>
  <c r="AR48" i="1"/>
  <c r="AJ48" i="1"/>
  <c r="AB48" i="1"/>
  <c r="T48" i="1"/>
  <c r="L48" i="1"/>
  <c r="AM38" i="1"/>
  <c r="T41" i="1"/>
  <c r="G38" i="1"/>
  <c r="I48" i="1"/>
  <c r="AY48" i="1"/>
  <c r="AQ48" i="1"/>
  <c r="AI48" i="1"/>
  <c r="AA48" i="1"/>
  <c r="S48" i="1"/>
  <c r="AY38" i="1"/>
  <c r="S38" i="1"/>
  <c r="AQ38" i="1"/>
  <c r="K38" i="1"/>
  <c r="AI38" i="1"/>
  <c r="C38" i="1"/>
  <c r="AE38" i="1"/>
  <c r="AA38" i="1"/>
  <c r="W38" i="1"/>
  <c r="B38" i="1"/>
  <c r="AL38" i="1"/>
  <c r="V38" i="1"/>
  <c r="F38" i="1"/>
  <c r="AZ38" i="1"/>
  <c r="T38" i="1"/>
  <c r="L38" i="1"/>
  <c r="D38" i="1"/>
  <c r="AR27" i="1"/>
  <c r="AR39" i="1" s="1"/>
  <c r="AJ27" i="1"/>
  <c r="AJ39" i="1" s="1"/>
  <c r="AB27" i="1"/>
  <c r="AB39" i="1" s="1"/>
  <c r="AK30" i="1"/>
  <c r="AW38" i="1"/>
  <c r="AO38" i="1"/>
  <c r="AG38" i="1"/>
  <c r="Y38" i="1"/>
  <c r="Q38" i="1"/>
  <c r="I38" i="1"/>
  <c r="AX38" i="1"/>
  <c r="AP38" i="1"/>
  <c r="AH38" i="1"/>
  <c r="Z38" i="1"/>
  <c r="R38" i="1"/>
  <c r="J38" i="1"/>
  <c r="I30" i="1"/>
  <c r="AV38" i="1"/>
  <c r="AN38" i="1"/>
  <c r="AF38" i="1"/>
  <c r="X38" i="1"/>
  <c r="P38" i="1"/>
  <c r="H38" i="1"/>
  <c r="AT38" i="1"/>
  <c r="AD38" i="1"/>
  <c r="N38" i="1"/>
  <c r="BA38" i="1"/>
  <c r="AS38" i="1"/>
  <c r="AK38" i="1"/>
  <c r="AC38" i="1"/>
  <c r="U38" i="1"/>
  <c r="M38" i="1"/>
  <c r="E38" i="1"/>
  <c r="AA31" i="1"/>
  <c r="AW27" i="1"/>
  <c r="AW39" i="1" s="1"/>
  <c r="AO27" i="1"/>
  <c r="AO30" i="1"/>
  <c r="Q27" i="1"/>
  <c r="Q39" i="1" s="1"/>
  <c r="Q29" i="1"/>
  <c r="AS30" i="1"/>
  <c r="K31" i="1"/>
  <c r="F27" i="1"/>
  <c r="F39" i="1" s="1"/>
  <c r="AD30" i="1"/>
  <c r="C31" i="1"/>
  <c r="AW29" i="1"/>
  <c r="AC30" i="1"/>
  <c r="S31" i="1"/>
  <c r="AD29" i="1"/>
  <c r="U30" i="1"/>
  <c r="BA30" i="1"/>
  <c r="AY31" i="1"/>
  <c r="B27" i="1"/>
  <c r="B39" i="1" s="1"/>
  <c r="AG27" i="1"/>
  <c r="AG41" i="1" s="1"/>
  <c r="J27" i="1"/>
  <c r="AL29" i="1"/>
  <c r="F29" i="1"/>
  <c r="N30" i="1"/>
  <c r="AT31" i="1"/>
  <c r="Z31" i="1"/>
  <c r="AX27" i="1"/>
  <c r="AX41" i="1" s="1"/>
  <c r="AD27" i="1"/>
  <c r="AD41" i="1" s="1"/>
  <c r="I27" i="1"/>
  <c r="I39" i="1" s="1"/>
  <c r="AG29" i="1"/>
  <c r="B30" i="1"/>
  <c r="AG30" i="1"/>
  <c r="M30" i="1"/>
  <c r="AQ31" i="1"/>
  <c r="V31" i="1"/>
  <c r="W51" i="1" s="1"/>
  <c r="Z27" i="1"/>
  <c r="Z41" i="1" s="1"/>
  <c r="AP31" i="1"/>
  <c r="AT27" i="1"/>
  <c r="AT41" i="1" s="1"/>
  <c r="Y27" i="1"/>
  <c r="Y41" i="1" s="1"/>
  <c r="BA27" i="1"/>
  <c r="Y29" i="1"/>
  <c r="AW30" i="1"/>
  <c r="F30" i="1"/>
  <c r="AL31" i="1"/>
  <c r="R31" i="1"/>
  <c r="AP27" i="1"/>
  <c r="V27" i="1"/>
  <c r="V39" i="1" s="1"/>
  <c r="B29" i="1"/>
  <c r="V29" i="1"/>
  <c r="AT30" i="1"/>
  <c r="Y30" i="1"/>
  <c r="E30" i="1"/>
  <c r="AI31" i="1"/>
  <c r="N31" i="1"/>
  <c r="O51" i="1" s="1"/>
  <c r="R27" i="1"/>
  <c r="AH31" i="1"/>
  <c r="AL27" i="1"/>
  <c r="AL41" i="1" s="1"/>
  <c r="N29" i="1"/>
  <c r="J31" i="1"/>
  <c r="AH27" i="1"/>
  <c r="AH41" i="1" s="1"/>
  <c r="AO29" i="1"/>
  <c r="I29" i="1"/>
  <c r="Q30" i="1"/>
  <c r="AX31" i="1"/>
  <c r="AY27" i="1"/>
  <c r="AY39" i="1" s="1"/>
  <c r="AQ27" i="1"/>
  <c r="AQ39" i="1" s="1"/>
  <c r="AI27" i="1"/>
  <c r="AI41" i="1" s="1"/>
  <c r="AA27" i="1"/>
  <c r="AA41" i="1" s="1"/>
  <c r="S27" i="1"/>
  <c r="S39" i="1" s="1"/>
  <c r="K27" i="1"/>
  <c r="K39" i="1" s="1"/>
  <c r="C27" i="1"/>
  <c r="C39" i="1" s="1"/>
  <c r="AX29" i="1"/>
  <c r="AP29" i="1"/>
  <c r="AH29" i="1"/>
  <c r="Z29" i="1"/>
  <c r="R29" i="1"/>
  <c r="J29" i="1"/>
  <c r="AU30" i="1"/>
  <c r="AM30" i="1"/>
  <c r="AE30" i="1"/>
  <c r="W30" i="1"/>
  <c r="O30" i="1"/>
  <c r="G30" i="1"/>
  <c r="AZ31" i="1"/>
  <c r="AR31" i="1"/>
  <c r="AJ31" i="1"/>
  <c r="AB31" i="1"/>
  <c r="AC51" i="1" s="1"/>
  <c r="T31" i="1"/>
  <c r="L31" i="1"/>
  <c r="D31" i="1"/>
  <c r="AZ27" i="1"/>
  <c r="AZ41" i="1" s="1"/>
  <c r="AV29" i="1"/>
  <c r="AN29" i="1"/>
  <c r="AF29" i="1"/>
  <c r="X29" i="1"/>
  <c r="P29" i="1"/>
  <c r="H29" i="1"/>
  <c r="AV27" i="1"/>
  <c r="AV41" i="1" s="1"/>
  <c r="AN27" i="1"/>
  <c r="AN41" i="1" s="1"/>
  <c r="AF27" i="1"/>
  <c r="AF41" i="1" s="1"/>
  <c r="X27" i="1"/>
  <c r="X41" i="1" s="1"/>
  <c r="P27" i="1"/>
  <c r="H27" i="1"/>
  <c r="AU29" i="1"/>
  <c r="AM29" i="1"/>
  <c r="AE29" i="1"/>
  <c r="W29" i="1"/>
  <c r="O29" i="1"/>
  <c r="G29" i="1"/>
  <c r="AZ30" i="1"/>
  <c r="AR30" i="1"/>
  <c r="AJ30" i="1"/>
  <c r="AB30" i="1"/>
  <c r="T30" i="1"/>
  <c r="L30" i="1"/>
  <c r="D30" i="1"/>
  <c r="AU27" i="1"/>
  <c r="AU41" i="1" s="1"/>
  <c r="AM27" i="1"/>
  <c r="AM41" i="1" s="1"/>
  <c r="AE27" i="1"/>
  <c r="AE41" i="1" s="1"/>
  <c r="W27" i="1"/>
  <c r="W39" i="1" s="1"/>
  <c r="O27" i="1"/>
  <c r="O39" i="1" s="1"/>
  <c r="G27" i="1"/>
  <c r="G39" i="1" s="1"/>
  <c r="AY30" i="1"/>
  <c r="AQ30" i="1"/>
  <c r="AI30" i="1"/>
  <c r="AA30" i="1"/>
  <c r="S30" i="1"/>
  <c r="K30" i="1"/>
  <c r="C30" i="1"/>
  <c r="AV31" i="1"/>
  <c r="AN31" i="1"/>
  <c r="AF31" i="1"/>
  <c r="X31" i="1"/>
  <c r="Y51" i="1" s="1"/>
  <c r="P31" i="1"/>
  <c r="H31" i="1"/>
  <c r="I51" i="1" s="1"/>
  <c r="BA29" i="1"/>
  <c r="AS29" i="1"/>
  <c r="AK29" i="1"/>
  <c r="AC29" i="1"/>
  <c r="U29" i="1"/>
  <c r="M29" i="1"/>
  <c r="E29" i="1"/>
  <c r="AS27" i="1"/>
  <c r="AK27" i="1"/>
  <c r="AK41" i="1" s="1"/>
  <c r="AC27" i="1"/>
  <c r="AC41" i="1" s="1"/>
  <c r="U27" i="1"/>
  <c r="M27" i="1"/>
  <c r="E27" i="1"/>
  <c r="AR29" i="1"/>
  <c r="AJ29" i="1"/>
  <c r="AB29" i="1"/>
  <c r="T29" i="1"/>
  <c r="L29" i="1"/>
  <c r="D29" i="1"/>
  <c r="F41" i="1" l="1"/>
  <c r="K41" i="1"/>
  <c r="S41" i="1"/>
  <c r="AB41" i="1"/>
  <c r="AQ41" i="1"/>
  <c r="Q41" i="1"/>
  <c r="U39" i="1"/>
  <c r="U41" i="1"/>
  <c r="R42" i="1"/>
  <c r="R51" i="1"/>
  <c r="J39" i="1"/>
  <c r="J41" i="1"/>
  <c r="K42" i="1"/>
  <c r="K51" i="1"/>
  <c r="AA42" i="1"/>
  <c r="AA51" i="1"/>
  <c r="D42" i="1"/>
  <c r="D51" i="1"/>
  <c r="AL51" i="1"/>
  <c r="AL42" i="1"/>
  <c r="G41" i="1"/>
  <c r="AS39" i="1"/>
  <c r="AS41" i="1"/>
  <c r="H42" i="1"/>
  <c r="H51" i="1"/>
  <c r="H39" i="1"/>
  <c r="H41" i="1"/>
  <c r="T42" i="1"/>
  <c r="T51" i="1"/>
  <c r="AX42" i="1"/>
  <c r="AX51" i="1"/>
  <c r="AQ42" i="1"/>
  <c r="AQ51" i="1"/>
  <c r="Z42" i="1"/>
  <c r="Z51" i="1"/>
  <c r="AY42" i="1"/>
  <c r="AY51" i="1"/>
  <c r="C51" i="1"/>
  <c r="C42" i="1"/>
  <c r="AM51" i="1"/>
  <c r="W41" i="1"/>
  <c r="U51" i="1"/>
  <c r="AT51" i="1"/>
  <c r="AT42" i="1"/>
  <c r="X42" i="1"/>
  <c r="X51" i="1"/>
  <c r="AJ42" i="1"/>
  <c r="AJ51" i="1"/>
  <c r="AH42" i="1"/>
  <c r="AH51" i="1"/>
  <c r="BA39" i="1"/>
  <c r="BA41" i="1"/>
  <c r="AK51" i="1"/>
  <c r="AR42" i="1"/>
  <c r="AR51" i="1"/>
  <c r="R39" i="1"/>
  <c r="R41" i="1"/>
  <c r="AJ41" i="1"/>
  <c r="V41" i="1"/>
  <c r="AS51" i="1"/>
  <c r="P42" i="1"/>
  <c r="P51" i="1"/>
  <c r="P39" i="1"/>
  <c r="P41" i="1"/>
  <c r="AB42" i="1"/>
  <c r="AB51" i="1"/>
  <c r="AU51" i="1"/>
  <c r="E39" i="1"/>
  <c r="E41" i="1"/>
  <c r="AF42" i="1"/>
  <c r="AF51" i="1"/>
  <c r="M39" i="1"/>
  <c r="M41" i="1"/>
  <c r="AN42" i="1"/>
  <c r="AN51" i="1"/>
  <c r="AZ42" i="1"/>
  <c r="AZ51" i="1"/>
  <c r="N51" i="1"/>
  <c r="N42" i="1"/>
  <c r="S42" i="1"/>
  <c r="S51" i="1"/>
  <c r="C41" i="1"/>
  <c r="AR41" i="1"/>
  <c r="BA51" i="1"/>
  <c r="Q51" i="1"/>
  <c r="AV42" i="1"/>
  <c r="AV51" i="1"/>
  <c r="AI42" i="1"/>
  <c r="AI51" i="1"/>
  <c r="AP42" i="1"/>
  <c r="AP51" i="1"/>
  <c r="I41" i="1"/>
  <c r="E51" i="1"/>
  <c r="L42" i="1"/>
  <c r="L51" i="1"/>
  <c r="J42" i="1"/>
  <c r="J51" i="1"/>
  <c r="V51" i="1"/>
  <c r="V42" i="1"/>
  <c r="B41" i="1"/>
  <c r="O41" i="1"/>
  <c r="M51" i="1"/>
  <c r="AW51" i="1"/>
  <c r="AB33" i="1"/>
  <c r="AW33" i="1"/>
  <c r="AW49" i="1" s="1"/>
  <c r="Y33" i="1"/>
  <c r="Y39" i="1"/>
  <c r="AU33" i="1"/>
  <c r="AU39" i="1"/>
  <c r="X33" i="1"/>
  <c r="X49" i="1" s="1"/>
  <c r="X39" i="1"/>
  <c r="Z33" i="1"/>
  <c r="Z49" i="1" s="1"/>
  <c r="Z39" i="1"/>
  <c r="AN33" i="1"/>
  <c r="AN39" i="1"/>
  <c r="AA33" i="1"/>
  <c r="AA39" i="1"/>
  <c r="AZ33" i="1"/>
  <c r="AZ39" i="1"/>
  <c r="AI33" i="1"/>
  <c r="AI39" i="1"/>
  <c r="AC33" i="1"/>
  <c r="AC39" i="1"/>
  <c r="AP33" i="1"/>
  <c r="AP39" i="1"/>
  <c r="AT33" i="1"/>
  <c r="AT49" i="1" s="1"/>
  <c r="AT39" i="1"/>
  <c r="AK33" i="1"/>
  <c r="AK39" i="1"/>
  <c r="AJ33" i="1"/>
  <c r="AO33" i="1"/>
  <c r="AO49" i="1" s="1"/>
  <c r="AO39" i="1"/>
  <c r="AE33" i="1"/>
  <c r="AE39" i="1"/>
  <c r="AR33" i="1"/>
  <c r="AM33" i="1"/>
  <c r="AM39" i="1"/>
  <c r="AH33" i="1"/>
  <c r="AH39" i="1"/>
  <c r="AV33" i="1"/>
  <c r="AV39" i="1"/>
  <c r="AL33" i="1"/>
  <c r="AL39" i="1"/>
  <c r="AD33" i="1"/>
  <c r="AD49" i="1" s="1"/>
  <c r="AD39" i="1"/>
  <c r="AG33" i="1"/>
  <c r="AG39" i="1"/>
  <c r="AF33" i="1"/>
  <c r="AF49" i="1" s="1"/>
  <c r="AF39" i="1"/>
  <c r="AX33" i="1"/>
  <c r="AX39" i="1"/>
  <c r="BA33" i="1"/>
  <c r="AS33" i="1"/>
  <c r="AY33" i="1"/>
  <c r="AQ33" i="1"/>
  <c r="AQ49" i="1" s="1"/>
  <c r="AL49" i="1" l="1"/>
  <c r="AA49" i="1"/>
  <c r="AU49" i="1"/>
  <c r="AG49" i="1"/>
  <c r="AX49" i="1"/>
  <c r="AH49" i="1"/>
  <c r="AJ49" i="1"/>
  <c r="Y49" i="1"/>
  <c r="BA49" i="1"/>
  <c r="AP49" i="1"/>
  <c r="AC49" i="1"/>
  <c r="AM49" i="1"/>
  <c r="AN49" i="1"/>
  <c r="AK49" i="1"/>
  <c r="AI49" i="1"/>
  <c r="AR49" i="1"/>
  <c r="AB49" i="1"/>
  <c r="AY49" i="1"/>
  <c r="AZ49" i="1"/>
  <c r="AS49" i="1"/>
  <c r="AV49" i="1"/>
  <c r="AE49" i="1"/>
</calcChain>
</file>

<file path=xl/sharedStrings.xml><?xml version="1.0" encoding="utf-8"?>
<sst xmlns="http://schemas.openxmlformats.org/spreadsheetml/2006/main" count="54" uniqueCount="54">
  <si>
    <t>Year</t>
  </si>
  <si>
    <t>Source: Central Bank of Lebanon</t>
  </si>
  <si>
    <t>Indicators</t>
  </si>
  <si>
    <t>Table (Time Series &amp; Indicators) made by CAS</t>
  </si>
  <si>
    <t>End of Period. Per Cent</t>
  </si>
  <si>
    <t>Commercial Banks-LBP: Discount and Loans (Weighted Average) (LLBP)</t>
  </si>
  <si>
    <t>Commercial Banks-LBP: Average Rate on Deposits (Weighted Average) (DLBP)</t>
  </si>
  <si>
    <t>Commercial Banks-LBP: Checking and Current Accounts (CLBP)</t>
  </si>
  <si>
    <t>Commercial Banks-LBP: Savings at Call (SLBP)</t>
  </si>
  <si>
    <t>Commercial Banks-LBP: Term Savings and Deposits (TLBP)</t>
  </si>
  <si>
    <t>Commercial Banks-USD: Discount and Loans (Weighted Average) (LUSD)</t>
  </si>
  <si>
    <t>Commercial Banks-USD: Average Rate on Deposits (Weighted Average) (DUSD)</t>
  </si>
  <si>
    <t>Commercial Banks-USD: Checking and Current Accounts (CUSD)</t>
  </si>
  <si>
    <t>Commercial Banks-USD: Savings at Call (SUSD)</t>
  </si>
  <si>
    <t>Commercial Banks-LBP: Interbank Rate: End of Period Rate (IBLBP)</t>
  </si>
  <si>
    <t>Interest Rate &amp; Spread Indicators</t>
  </si>
  <si>
    <t>LBP Lending–Deposit Spread (Spread LBP​=LLBP​−DLBP​)</t>
  </si>
  <si>
    <t>USD Lending–Deposit Spread (SpreadUSD​=LUSD​−DUSD)</t>
  </si>
  <si>
    <t>LBP Interbank Spread (InterbankSpread=LLBP​−IBLBP)</t>
  </si>
  <si>
    <t>Deposit–Interbank Spread (LBP Funding Pressure) (FundingSpread=DLBP​−IBLBP)</t>
  </si>
  <si>
    <t>Currency Lending Rate Differential (LoanDiff=LLBP​−LUSD​)</t>
  </si>
  <si>
    <t>Currency Deposit Rate Differential (DepositDiff=DLBP​−DUSD​)</t>
  </si>
  <si>
    <t>Deposit Structure Indicators</t>
  </si>
  <si>
    <t>Total LBP Deposits (TotalDepLBP​=CLBP​+SLBP​+TLBP)</t>
  </si>
  <si>
    <t>Total USD Deposits (TotalDepUSD​=CUSD​+SUSD​+TUSD)</t>
  </si>
  <si>
    <t>Total System Deposits (TotalDep=TotalDepLBP​+TotalDepUSD)</t>
  </si>
  <si>
    <t>Liquidity Composition Ratios</t>
  </si>
  <si>
    <t>LBP Demand Deposit Ratio (CLBP/TotalDepLBP)</t>
  </si>
  <si>
    <t>LBP Call Deposit Ratio (SLBP/TotalDepLBP)</t>
  </si>
  <si>
    <t>Commercial Banks-USD: Term Savings and Deposits (TUSD)</t>
  </si>
  <si>
    <t>Dollarization Indicators</t>
  </si>
  <si>
    <t>Deposit Dollarization Ratio (TotalDepUSD/TotalDep)</t>
  </si>
  <si>
    <t>Checking Account Dollarization [CUSD/(CUSD+CLBP]</t>
  </si>
  <si>
    <t>Term Deposit Dollarization [TUSD/(TUSD+TLBP)]</t>
  </si>
  <si>
    <t>Liquidity &amp; Stability Indicators</t>
  </si>
  <si>
    <t>Term-to-Demand Ratio (LBP) [TDLBP=TLBP/(CLBP+SLBP)]</t>
  </si>
  <si>
    <t>Short-Term Liquidity Ratio (LBP) [LiquidityLBP=(CLBP+SLBP)/TotalDepLBP]</t>
  </si>
  <si>
    <t>System Liquidity Ratio [LiquiditySystem=(CLBP+SLBP+CUSD+SUSD)/TotalDep]</t>
  </si>
  <si>
    <t>Funding Cost Indicators</t>
  </si>
  <si>
    <t>Implied Weighted Deposit Cost (System) [SystemDepRate=(DLBP​*TotalDepLBP​+DUSD*TotalDepUSD​)/TotalDep]</t>
  </si>
  <si>
    <t>Deposit Mix Adjusted Spread (LBP) [AdjSpreadLBP​=LLBP​−(DLBP*TermRatioLBP​)]</t>
  </si>
  <si>
    <t>LBP Term Deposit Ratio (TermRatioLBP=TLBP/TotalDepLBP​)</t>
  </si>
  <si>
    <t>Stress &amp; Market Pressure Indicators</t>
  </si>
  <si>
    <t>Interbank Premium Over Deposits (IBPremium=IBLBP​−DLBP​)</t>
  </si>
  <si>
    <t>Lending Premium Over Interbank (LendingPremium=LLBP​−IBLBP)</t>
  </si>
  <si>
    <t>Currency Funding Pressure Index [CFPI=(DLBP​−DUSD​)+(LoanDiff)]</t>
  </si>
  <si>
    <t>Growth Indicators</t>
  </si>
  <si>
    <t>Deposit Growth (LBP) [GrowthLBP=(TotalDepLBP,t​−TotalDepLBP,t−1)/TotalDepLBP,t−1]</t>
  </si>
  <si>
    <t>Dollarization Change (ΔDollarization=Dollarizationt​−Dollarizationt−1​)</t>
  </si>
  <si>
    <t>Behavioral Indicators</t>
  </si>
  <si>
    <t>Term Preference Shift (TPS=TermRatioLBP,t​−TermRatioLBP,t−1​)</t>
  </si>
  <si>
    <t>Currency Substitution Indicator (CSI=TotalDepUSD,t​/TotalDepLBP,t​)</t>
  </si>
  <si>
    <t>44 – Interest Rates in Percent (1972-2025). End of Period</t>
  </si>
  <si>
    <t>Change 2025/1972.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</si>
</sst>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7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0" fontId="5" fillId="0" borderId="5" xfId="1" applyNumberFormat="1" applyFont="1" applyFill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9" fillId="0" borderId="3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9" fillId="0" borderId="6" xfId="2" applyFont="1" applyBorder="1" applyAlignment="1">
      <alignment horizontal="right" vertical="center" wrapText="1"/>
    </xf>
    <xf numFmtId="9" fontId="9" fillId="0" borderId="4" xfId="2" applyFont="1" applyFill="1" applyBorder="1" applyAlignment="1">
      <alignment horizontal="right" vertical="center" wrapText="1"/>
    </xf>
    <xf numFmtId="2" fontId="5" fillId="0" borderId="5" xfId="1" applyNumberFormat="1" applyFont="1" applyFill="1" applyBorder="1" applyAlignment="1">
      <alignment horizontal="right" vertical="center" wrapText="1"/>
    </xf>
    <xf numFmtId="2" fontId="5" fillId="0" borderId="5" xfId="1" applyNumberFormat="1" applyFont="1" applyBorder="1" applyAlignment="1">
      <alignment horizontal="right" vertical="center" wrapText="1"/>
    </xf>
    <xf numFmtId="9" fontId="9" fillId="0" borderId="5" xfId="2" applyFont="1" applyBorder="1" applyAlignment="1">
      <alignment horizontal="right" vertical="center" wrapText="1"/>
    </xf>
    <xf numFmtId="0" fontId="8" fillId="0" borderId="3" xfId="1" applyNumberFormat="1" applyFont="1" applyFill="1" applyBorder="1" applyAlignment="1">
      <alignment horizontal="left" vertical="center" wrapText="1"/>
    </xf>
    <xf numFmtId="2" fontId="5" fillId="0" borderId="3" xfId="1" applyNumberFormat="1" applyFont="1" applyFill="1" applyBorder="1" applyAlignment="1">
      <alignment horizontal="right" vertical="center" wrapText="1"/>
    </xf>
    <xf numFmtId="2" fontId="5" fillId="0" borderId="3" xfId="1" applyNumberFormat="1" applyFont="1" applyBorder="1" applyAlignment="1">
      <alignment horizontal="right" vertical="center" wrapText="1"/>
    </xf>
    <xf numFmtId="2" fontId="13" fillId="0" borderId="5" xfId="1" applyNumberFormat="1" applyFont="1" applyFill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right" vertical="center" wrapText="1"/>
    </xf>
    <xf numFmtId="164" fontId="13" fillId="0" borderId="5" xfId="1" applyNumberFormat="1" applyFont="1" applyFill="1" applyBorder="1" applyAlignment="1">
      <alignment horizontal="right" vertical="center" wrapText="1"/>
    </xf>
    <xf numFmtId="0" fontId="8" fillId="0" borderId="9" xfId="1" applyNumberFormat="1" applyFont="1" applyFill="1" applyBorder="1" applyAlignment="1">
      <alignment horizontal="left" vertical="center" wrapText="1"/>
    </xf>
    <xf numFmtId="164" fontId="5" fillId="0" borderId="9" xfId="1" applyNumberFormat="1" applyFont="1" applyFill="1" applyBorder="1" applyAlignment="1">
      <alignment horizontal="right" vertical="center" wrapText="1"/>
    </xf>
    <xf numFmtId="9" fontId="10" fillId="0" borderId="9" xfId="2" applyFont="1" applyBorder="1" applyAlignment="1">
      <alignment horizontal="right" vertical="center" wrapText="1"/>
    </xf>
    <xf numFmtId="0" fontId="8" fillId="0" borderId="10" xfId="1" applyNumberFormat="1" applyFont="1" applyFill="1" applyBorder="1" applyAlignment="1">
      <alignment horizontal="left" vertical="center" wrapText="1"/>
    </xf>
    <xf numFmtId="164" fontId="5" fillId="0" borderId="10" xfId="1" applyNumberFormat="1" applyFont="1" applyFill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9" fontId="9" fillId="0" borderId="2" xfId="2" applyFont="1" applyBorder="1" applyAlignment="1">
      <alignment horizontal="right" vertical="center" wrapText="1"/>
    </xf>
    <xf numFmtId="9" fontId="4" fillId="0" borderId="4" xfId="2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BC67"/>
  <sheetViews>
    <sheetView tabSelected="1" zoomScale="120" zoomScaleNormal="120" workbookViewId="0"/>
  </sheetViews>
  <sheetFormatPr defaultRowHeight="15" x14ac:dyDescent="0.25"/>
  <cols>
    <col min="1" max="1" width="85.140625" style="13" bestFit="1" customWidth="1"/>
    <col min="2" max="19" width="8.7109375" style="17" customWidth="1"/>
    <col min="20" max="20" width="9.7109375" style="17" customWidth="1"/>
    <col min="21" max="21" width="8.85546875" style="17" customWidth="1"/>
    <col min="22" max="45" width="8.7109375" style="17" customWidth="1"/>
    <col min="46" max="52" width="8.7109375" style="14" customWidth="1"/>
    <col min="53" max="53" width="8.85546875" style="14" customWidth="1"/>
    <col min="54" max="54" width="8.7109375" style="14" customWidth="1"/>
    <col min="55" max="55" width="15.28515625" style="14" customWidth="1"/>
    <col min="56" max="16384" width="9.140625" style="15"/>
  </cols>
  <sheetData>
    <row r="1" spans="1:55" s="1" customFormat="1" ht="12.75" x14ac:dyDescent="0.25">
      <c r="A1" s="10" t="s">
        <v>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6"/>
      <c r="AU1" s="6"/>
      <c r="AV1" s="6"/>
      <c r="AW1" s="8"/>
      <c r="AX1" s="6"/>
      <c r="AY1" s="6"/>
      <c r="AZ1" s="6"/>
      <c r="BA1" s="6"/>
      <c r="BB1" s="6"/>
      <c r="BC1" s="8"/>
    </row>
    <row r="2" spans="1:55" ht="9.9499999999999993" customHeight="1" thickBot="1" x14ac:dyDescent="0.3"/>
    <row r="3" spans="1:55" s="3" customFormat="1" ht="18.75" thickBot="1" x14ac:dyDescent="0.3">
      <c r="A3" s="9" t="s">
        <v>0</v>
      </c>
      <c r="B3" s="18">
        <v>1972</v>
      </c>
      <c r="C3" s="18">
        <v>1973</v>
      </c>
      <c r="D3" s="18">
        <v>1974</v>
      </c>
      <c r="E3" s="18">
        <v>1975</v>
      </c>
      <c r="F3" s="18">
        <v>1976</v>
      </c>
      <c r="G3" s="18">
        <v>1977</v>
      </c>
      <c r="H3" s="18">
        <v>1978</v>
      </c>
      <c r="I3" s="18">
        <v>1979</v>
      </c>
      <c r="J3" s="18">
        <v>1980</v>
      </c>
      <c r="K3" s="18">
        <v>1982</v>
      </c>
      <c r="L3" s="18">
        <v>1983</v>
      </c>
      <c r="M3" s="18">
        <v>1984</v>
      </c>
      <c r="N3" s="18">
        <v>1985</v>
      </c>
      <c r="O3" s="18">
        <v>1986</v>
      </c>
      <c r="P3" s="18">
        <v>1987</v>
      </c>
      <c r="Q3" s="18">
        <v>1988</v>
      </c>
      <c r="R3" s="18">
        <v>1989</v>
      </c>
      <c r="S3" s="18">
        <v>1990</v>
      </c>
      <c r="T3" s="18">
        <v>1991</v>
      </c>
      <c r="U3" s="18">
        <v>1992</v>
      </c>
      <c r="V3" s="18">
        <v>1993</v>
      </c>
      <c r="W3" s="18">
        <v>1994</v>
      </c>
      <c r="X3" s="18">
        <v>1995</v>
      </c>
      <c r="Y3" s="18">
        <v>1996</v>
      </c>
      <c r="Z3" s="18">
        <v>1997</v>
      </c>
      <c r="AA3" s="18">
        <v>1998</v>
      </c>
      <c r="AB3" s="18">
        <v>1999</v>
      </c>
      <c r="AC3" s="18">
        <v>2000</v>
      </c>
      <c r="AD3" s="18">
        <v>2001</v>
      </c>
      <c r="AE3" s="18">
        <v>2002</v>
      </c>
      <c r="AF3" s="18">
        <v>2003</v>
      </c>
      <c r="AG3" s="18">
        <v>2004</v>
      </c>
      <c r="AH3" s="18">
        <v>2005</v>
      </c>
      <c r="AI3" s="18">
        <v>2006</v>
      </c>
      <c r="AJ3" s="18">
        <v>2007</v>
      </c>
      <c r="AK3" s="18">
        <v>2008</v>
      </c>
      <c r="AL3" s="18">
        <v>2009</v>
      </c>
      <c r="AM3" s="18">
        <v>2010</v>
      </c>
      <c r="AN3" s="18">
        <v>2011</v>
      </c>
      <c r="AO3" s="18">
        <v>2012</v>
      </c>
      <c r="AP3" s="18">
        <v>2013</v>
      </c>
      <c r="AQ3" s="18">
        <v>2014</v>
      </c>
      <c r="AR3" s="18">
        <v>2015</v>
      </c>
      <c r="AS3" s="18">
        <v>2016</v>
      </c>
      <c r="AT3" s="2">
        <v>2017</v>
      </c>
      <c r="AU3" s="2">
        <v>2018</v>
      </c>
      <c r="AV3" s="2">
        <v>2019</v>
      </c>
      <c r="AW3" s="2">
        <v>2020</v>
      </c>
      <c r="AX3" s="2">
        <v>2021</v>
      </c>
      <c r="AY3" s="2">
        <v>2022</v>
      </c>
      <c r="AZ3" s="2">
        <v>2023</v>
      </c>
      <c r="BA3" s="2">
        <v>2024</v>
      </c>
      <c r="BB3" s="2">
        <v>2025</v>
      </c>
      <c r="BC3" s="2" t="s">
        <v>53</v>
      </c>
    </row>
    <row r="4" spans="1:55" ht="15.75" thickBot="1" x14ac:dyDescent="0.3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</row>
    <row r="5" spans="1:55" s="4" customFormat="1" ht="14.1" customHeight="1" x14ac:dyDescent="0.25">
      <c r="A5" s="21" t="s">
        <v>5</v>
      </c>
      <c r="B5" s="24">
        <v>7.67</v>
      </c>
      <c r="C5" s="24">
        <v>8.02</v>
      </c>
      <c r="D5" s="24">
        <v>10.15</v>
      </c>
      <c r="E5" s="24">
        <v>9.4499999999999993</v>
      </c>
      <c r="F5" s="24">
        <v>9.74</v>
      </c>
      <c r="G5" s="24">
        <v>9.0299999999999994</v>
      </c>
      <c r="H5" s="24">
        <v>8.7899999999999991</v>
      </c>
      <c r="I5" s="24">
        <v>9.57</v>
      </c>
      <c r="J5" s="24">
        <v>11.9</v>
      </c>
      <c r="K5" s="24">
        <v>16.7</v>
      </c>
      <c r="L5" s="24">
        <v>14.04</v>
      </c>
      <c r="M5" s="24">
        <v>17.05</v>
      </c>
      <c r="N5" s="24">
        <v>17.649999999999999</v>
      </c>
      <c r="O5" s="24">
        <v>24.55</v>
      </c>
      <c r="P5" s="24">
        <v>50.12</v>
      </c>
      <c r="Q5" s="24">
        <v>41.48</v>
      </c>
      <c r="R5" s="24">
        <v>39.43</v>
      </c>
      <c r="S5" s="24">
        <v>39.39</v>
      </c>
      <c r="T5" s="24">
        <v>31.54</v>
      </c>
      <c r="U5" s="24">
        <v>27.45</v>
      </c>
      <c r="V5" s="24">
        <v>29.29</v>
      </c>
      <c r="W5" s="24">
        <v>21.28</v>
      </c>
      <c r="X5" s="24">
        <v>28.99</v>
      </c>
      <c r="Y5" s="24">
        <v>24.68</v>
      </c>
      <c r="Z5" s="24">
        <v>20.28</v>
      </c>
      <c r="AA5" s="24">
        <v>20.04</v>
      </c>
      <c r="AB5" s="24">
        <v>18.38</v>
      </c>
      <c r="AC5" s="24">
        <v>17.940000000000001</v>
      </c>
      <c r="AD5" s="24">
        <v>16.760000000000002</v>
      </c>
      <c r="AE5" s="24">
        <v>16.100000000000001</v>
      </c>
      <c r="AF5" s="24">
        <v>11.32</v>
      </c>
      <c r="AG5" s="24">
        <v>10.48</v>
      </c>
      <c r="AH5" s="24">
        <v>10.119999999999999</v>
      </c>
      <c r="AI5" s="24">
        <v>10.37</v>
      </c>
      <c r="AJ5" s="24">
        <v>10.1</v>
      </c>
      <c r="AK5" s="24">
        <v>9.9499999999999993</v>
      </c>
      <c r="AL5" s="24">
        <v>9.0399999999999991</v>
      </c>
      <c r="AM5" s="24">
        <v>7.91</v>
      </c>
      <c r="AN5" s="24">
        <v>7.38</v>
      </c>
      <c r="AO5" s="24">
        <v>7.07</v>
      </c>
      <c r="AP5" s="24">
        <v>7.29</v>
      </c>
      <c r="AQ5" s="24">
        <v>7.49</v>
      </c>
      <c r="AR5" s="24">
        <v>7.45</v>
      </c>
      <c r="AS5" s="24">
        <v>8.23</v>
      </c>
      <c r="AT5" s="25">
        <v>8.09</v>
      </c>
      <c r="AU5" s="25">
        <v>9.9700000000000006</v>
      </c>
      <c r="AV5" s="25">
        <v>9.09</v>
      </c>
      <c r="AW5" s="25">
        <v>7.77</v>
      </c>
      <c r="AX5" s="25">
        <v>7.14</v>
      </c>
      <c r="AY5" s="25">
        <v>4.5599999999999996</v>
      </c>
      <c r="AZ5" s="25">
        <v>3.97</v>
      </c>
      <c r="BA5" s="25">
        <v>5.61</v>
      </c>
      <c r="BB5" s="25">
        <v>10.9</v>
      </c>
      <c r="BC5" s="52">
        <f>(BB5-B5)/B5</f>
        <v>0.42112125162972625</v>
      </c>
    </row>
    <row r="6" spans="1:55" s="4" customFormat="1" ht="14.1" customHeight="1" x14ac:dyDescent="0.25">
      <c r="A6" s="22" t="s">
        <v>6</v>
      </c>
      <c r="B6" s="26">
        <v>3.12</v>
      </c>
      <c r="C6" s="26">
        <v>4.3</v>
      </c>
      <c r="D6" s="26">
        <v>5.57</v>
      </c>
      <c r="E6" s="26">
        <v>5.03</v>
      </c>
      <c r="F6" s="26">
        <v>4.54</v>
      </c>
      <c r="G6" s="26">
        <v>4.4000000000000004</v>
      </c>
      <c r="H6" s="26">
        <v>4.4400000000000004</v>
      </c>
      <c r="I6" s="26">
        <v>5.01</v>
      </c>
      <c r="J6" s="26">
        <v>6.26</v>
      </c>
      <c r="K6" s="26">
        <v>9.8000000000000007</v>
      </c>
      <c r="L6" s="26">
        <v>8.93</v>
      </c>
      <c r="M6" s="26">
        <v>11.35</v>
      </c>
      <c r="N6" s="26">
        <v>11.93</v>
      </c>
      <c r="O6" s="26">
        <v>16.18</v>
      </c>
      <c r="P6" s="26">
        <v>19.55</v>
      </c>
      <c r="Q6" s="26">
        <v>16.12</v>
      </c>
      <c r="R6" s="26">
        <v>14.51</v>
      </c>
      <c r="S6" s="26">
        <v>15.14</v>
      </c>
      <c r="T6" s="26">
        <v>13.81</v>
      </c>
      <c r="U6" s="26">
        <v>11.48</v>
      </c>
      <c r="V6" s="26">
        <v>13.18</v>
      </c>
      <c r="W6" s="26">
        <v>12.79</v>
      </c>
      <c r="X6" s="26">
        <v>17.12</v>
      </c>
      <c r="Y6" s="26">
        <v>14.69</v>
      </c>
      <c r="Z6" s="26">
        <v>12.97</v>
      </c>
      <c r="AA6" s="26">
        <v>12.61</v>
      </c>
      <c r="AB6" s="26">
        <v>11.3</v>
      </c>
      <c r="AC6" s="26">
        <v>10.44</v>
      </c>
      <c r="AD6" s="26">
        <v>10.15</v>
      </c>
      <c r="AE6" s="26">
        <v>9.83</v>
      </c>
      <c r="AF6" s="26">
        <v>7.79</v>
      </c>
      <c r="AG6" s="26">
        <v>7.01</v>
      </c>
      <c r="AH6" s="26">
        <v>7.7</v>
      </c>
      <c r="AI6" s="26">
        <v>7.49</v>
      </c>
      <c r="AJ6" s="26">
        <v>7.4</v>
      </c>
      <c r="AK6" s="26">
        <v>7.22</v>
      </c>
      <c r="AL6" s="26">
        <v>6.75</v>
      </c>
      <c r="AM6" s="26">
        <v>5.68</v>
      </c>
      <c r="AN6" s="26">
        <v>5.63</v>
      </c>
      <c r="AO6" s="26">
        <v>5.41</v>
      </c>
      <c r="AP6" s="26">
        <v>5.44</v>
      </c>
      <c r="AQ6" s="26">
        <v>5.56</v>
      </c>
      <c r="AR6" s="26">
        <v>5.56</v>
      </c>
      <c r="AS6" s="26">
        <v>5.56</v>
      </c>
      <c r="AT6" s="27">
        <v>6.41</v>
      </c>
      <c r="AU6" s="27">
        <v>8.3000000000000007</v>
      </c>
      <c r="AV6" s="27">
        <v>7.36</v>
      </c>
      <c r="AW6" s="27">
        <v>2.64</v>
      </c>
      <c r="AX6" s="27">
        <v>1.0900000000000001</v>
      </c>
      <c r="AY6" s="27">
        <v>0.6</v>
      </c>
      <c r="AZ6" s="27">
        <v>0.55000000000000004</v>
      </c>
      <c r="BA6" s="27">
        <v>3.58</v>
      </c>
      <c r="BB6" s="27">
        <v>3.68</v>
      </c>
      <c r="BC6" s="29">
        <f t="shared" ref="BC6:BC15" si="0">(BB6-B6)/B6</f>
        <v>0.17948717948717949</v>
      </c>
    </row>
    <row r="7" spans="1:55" s="4" customFormat="1" ht="14.1" customHeight="1" x14ac:dyDescent="0.25">
      <c r="A7" s="22" t="s">
        <v>7</v>
      </c>
      <c r="B7" s="26">
        <v>1.98</v>
      </c>
      <c r="C7" s="26">
        <v>3.19</v>
      </c>
      <c r="D7" s="26">
        <v>3.59</v>
      </c>
      <c r="E7" s="26">
        <v>3.47</v>
      </c>
      <c r="F7" s="26">
        <v>2.64</v>
      </c>
      <c r="G7" s="26">
        <v>2.71</v>
      </c>
      <c r="H7" s="26">
        <v>2.4300000000000002</v>
      </c>
      <c r="I7" s="26">
        <v>3.26</v>
      </c>
      <c r="J7" s="26">
        <v>3.72</v>
      </c>
      <c r="K7" s="26">
        <v>4.0999999999999996</v>
      </c>
      <c r="L7" s="26">
        <v>5.08</v>
      </c>
      <c r="M7" s="26">
        <v>7.45</v>
      </c>
      <c r="N7" s="26">
        <v>7.55</v>
      </c>
      <c r="O7" s="26">
        <v>9.9499999999999993</v>
      </c>
      <c r="P7" s="26">
        <v>9.1</v>
      </c>
      <c r="Q7" s="26">
        <v>6.11</v>
      </c>
      <c r="R7" s="26">
        <v>5.01</v>
      </c>
      <c r="S7" s="26">
        <v>4.55</v>
      </c>
      <c r="T7" s="26">
        <v>3.74</v>
      </c>
      <c r="U7" s="26">
        <v>1.5</v>
      </c>
      <c r="V7" s="26">
        <v>1.88</v>
      </c>
      <c r="W7" s="26">
        <v>2.23</v>
      </c>
      <c r="X7" s="26">
        <v>4.28</v>
      </c>
      <c r="Y7" s="26">
        <v>4.24</v>
      </c>
      <c r="Z7" s="26">
        <v>2.67</v>
      </c>
      <c r="AA7" s="26">
        <v>3.26</v>
      </c>
      <c r="AB7" s="26">
        <v>4.8899999999999997</v>
      </c>
      <c r="AC7" s="26">
        <v>3.57</v>
      </c>
      <c r="AD7" s="26">
        <v>3.31</v>
      </c>
      <c r="AE7" s="26">
        <v>3.04</v>
      </c>
      <c r="AF7" s="26">
        <v>2.69</v>
      </c>
      <c r="AG7" s="26">
        <v>2.74</v>
      </c>
      <c r="AH7" s="26">
        <v>2.56</v>
      </c>
      <c r="AI7" s="26">
        <v>3.18</v>
      </c>
      <c r="AJ7" s="26">
        <v>2.81</v>
      </c>
      <c r="AK7" s="26">
        <v>1.72</v>
      </c>
      <c r="AL7" s="26">
        <v>1.46</v>
      </c>
      <c r="AM7" s="26">
        <v>1.04</v>
      </c>
      <c r="AN7" s="26">
        <v>1.05</v>
      </c>
      <c r="AO7" s="26">
        <v>1.1599999999999999</v>
      </c>
      <c r="AP7" s="26">
        <v>0.75</v>
      </c>
      <c r="AQ7" s="26">
        <v>0.8</v>
      </c>
      <c r="AR7" s="26">
        <v>0.69</v>
      </c>
      <c r="AS7" s="26">
        <v>0.64</v>
      </c>
      <c r="AT7" s="27">
        <v>0.6</v>
      </c>
      <c r="AU7" s="27">
        <v>0.64</v>
      </c>
      <c r="AV7" s="27">
        <v>0.87</v>
      </c>
      <c r="AW7" s="27">
        <v>0.72</v>
      </c>
      <c r="AX7" s="27">
        <v>0.35</v>
      </c>
      <c r="AY7" s="27">
        <v>0.25</v>
      </c>
      <c r="AZ7" s="27">
        <v>0.02</v>
      </c>
      <c r="BA7" s="27">
        <v>0.42</v>
      </c>
      <c r="BB7" s="27">
        <v>0.02</v>
      </c>
      <c r="BC7" s="31">
        <f t="shared" si="0"/>
        <v>-0.98989898989898994</v>
      </c>
    </row>
    <row r="8" spans="1:55" s="4" customFormat="1" ht="14.1" customHeight="1" x14ac:dyDescent="0.25">
      <c r="A8" s="22" t="s">
        <v>8</v>
      </c>
      <c r="B8" s="26">
        <v>3.56</v>
      </c>
      <c r="C8" s="26">
        <v>4.71</v>
      </c>
      <c r="D8" s="26">
        <v>6.26</v>
      </c>
      <c r="E8" s="26">
        <v>5.54</v>
      </c>
      <c r="F8" s="26">
        <v>5.3</v>
      </c>
      <c r="G8" s="26">
        <v>4.9800000000000004</v>
      </c>
      <c r="H8" s="26">
        <v>5.09</v>
      </c>
      <c r="I8" s="26">
        <v>5.57</v>
      </c>
      <c r="J8" s="26">
        <v>7.02</v>
      </c>
      <c r="K8" s="26">
        <v>8.75</v>
      </c>
      <c r="L8" s="26">
        <v>7.86</v>
      </c>
      <c r="M8" s="26">
        <v>9.9499999999999993</v>
      </c>
      <c r="N8" s="26">
        <v>13.4</v>
      </c>
      <c r="O8" s="26">
        <v>13.35</v>
      </c>
      <c r="P8" s="26">
        <v>17.440000000000001</v>
      </c>
      <c r="Q8" s="26">
        <v>13.75</v>
      </c>
      <c r="R8" s="26">
        <v>11.77</v>
      </c>
      <c r="S8" s="26">
        <v>11.47</v>
      </c>
      <c r="T8" s="26">
        <v>11.83</v>
      </c>
      <c r="U8" s="26">
        <v>8.34</v>
      </c>
      <c r="V8" s="26">
        <v>10.43</v>
      </c>
      <c r="W8" s="26">
        <v>8.1300000000000008</v>
      </c>
      <c r="X8" s="26">
        <v>11.56</v>
      </c>
      <c r="Y8" s="26">
        <v>10.06</v>
      </c>
      <c r="Z8" s="26">
        <v>9.02</v>
      </c>
      <c r="AA8" s="26">
        <v>9.23</v>
      </c>
      <c r="AB8" s="26">
        <v>9.09</v>
      </c>
      <c r="AC8" s="26">
        <v>7.9</v>
      </c>
      <c r="AD8" s="26">
        <v>7.01</v>
      </c>
      <c r="AE8" s="26">
        <v>6.36</v>
      </c>
      <c r="AF8" s="26">
        <v>4.8899999999999997</v>
      </c>
      <c r="AG8" s="26">
        <v>4.12</v>
      </c>
      <c r="AH8" s="26">
        <v>3.58</v>
      </c>
      <c r="AI8" s="26">
        <v>4.68</v>
      </c>
      <c r="AJ8" s="26">
        <v>4.05</v>
      </c>
      <c r="AK8" s="26">
        <v>4.21</v>
      </c>
      <c r="AL8" s="26">
        <v>3.69</v>
      </c>
      <c r="AM8" s="26">
        <v>2.78</v>
      </c>
      <c r="AN8" s="26">
        <v>2.73</v>
      </c>
      <c r="AO8" s="26">
        <v>2.93</v>
      </c>
      <c r="AP8" s="26">
        <v>2.14</v>
      </c>
      <c r="AQ8" s="26">
        <v>2.12</v>
      </c>
      <c r="AR8" s="26">
        <v>2.08</v>
      </c>
      <c r="AS8" s="26">
        <v>1.74</v>
      </c>
      <c r="AT8" s="27">
        <v>1.89</v>
      </c>
      <c r="AU8" s="27">
        <v>1.97</v>
      </c>
      <c r="AV8" s="27">
        <v>1.64</v>
      </c>
      <c r="AW8" s="27">
        <v>0.37</v>
      </c>
      <c r="AX8" s="27">
        <v>0.17</v>
      </c>
      <c r="AY8" s="27">
        <v>0.14000000000000001</v>
      </c>
      <c r="AZ8" s="27">
        <v>0.49</v>
      </c>
      <c r="BA8" s="27">
        <v>0.37</v>
      </c>
      <c r="BB8" s="27">
        <v>0.71</v>
      </c>
      <c r="BC8" s="31">
        <f t="shared" si="0"/>
        <v>-0.800561797752809</v>
      </c>
    </row>
    <row r="9" spans="1:55" s="4" customFormat="1" ht="14.1" customHeight="1" x14ac:dyDescent="0.25">
      <c r="A9" s="22" t="s">
        <v>9</v>
      </c>
      <c r="B9" s="26">
        <v>4.49</v>
      </c>
      <c r="C9" s="26">
        <v>5.38</v>
      </c>
      <c r="D9" s="26">
        <v>6.88</v>
      </c>
      <c r="E9" s="26">
        <v>6.34</v>
      </c>
      <c r="F9" s="26">
        <v>6.78</v>
      </c>
      <c r="G9" s="26">
        <v>5.68</v>
      </c>
      <c r="H9" s="26">
        <v>5.41</v>
      </c>
      <c r="I9" s="26">
        <v>6.92</v>
      </c>
      <c r="J9" s="26">
        <v>8.0500000000000007</v>
      </c>
      <c r="K9" s="26">
        <v>11.7</v>
      </c>
      <c r="L9" s="26">
        <v>10.1</v>
      </c>
      <c r="M9" s="26">
        <v>13</v>
      </c>
      <c r="N9" s="26">
        <v>13.4</v>
      </c>
      <c r="O9" s="26">
        <v>18.25</v>
      </c>
      <c r="P9" s="26">
        <v>23.36</v>
      </c>
      <c r="Q9" s="26">
        <v>18.62</v>
      </c>
      <c r="R9" s="26">
        <v>16.38</v>
      </c>
      <c r="S9" s="26">
        <v>16.96</v>
      </c>
      <c r="T9" s="26">
        <v>15.37</v>
      </c>
      <c r="U9" s="26">
        <v>14.26</v>
      </c>
      <c r="V9" s="26">
        <v>16.100000000000001</v>
      </c>
      <c r="W9" s="26">
        <v>13.87</v>
      </c>
      <c r="X9" s="26">
        <v>18.23</v>
      </c>
      <c r="Y9" s="26">
        <v>15.36</v>
      </c>
      <c r="Z9" s="26">
        <v>13.72</v>
      </c>
      <c r="AA9" s="26">
        <v>13.32</v>
      </c>
      <c r="AB9" s="26">
        <v>11.91</v>
      </c>
      <c r="AC9" s="26">
        <v>11.06</v>
      </c>
      <c r="AD9" s="26">
        <v>10.82</v>
      </c>
      <c r="AE9" s="26">
        <v>10.46</v>
      </c>
      <c r="AF9" s="26">
        <v>8.19</v>
      </c>
      <c r="AG9" s="26">
        <v>7.38</v>
      </c>
      <c r="AH9" s="26">
        <v>8.11</v>
      </c>
      <c r="AI9" s="26">
        <v>8.02</v>
      </c>
      <c r="AJ9" s="26">
        <v>7.94</v>
      </c>
      <c r="AK9" s="26">
        <v>7.62</v>
      </c>
      <c r="AL9" s="26">
        <v>7.07</v>
      </c>
      <c r="AM9" s="26">
        <v>5.97</v>
      </c>
      <c r="AN9" s="26">
        <v>5.91</v>
      </c>
      <c r="AO9" s="26">
        <v>5.78</v>
      </c>
      <c r="AP9" s="26">
        <v>5.83</v>
      </c>
      <c r="AQ9" s="26">
        <v>5.93</v>
      </c>
      <c r="AR9" s="26">
        <v>5.97</v>
      </c>
      <c r="AS9" s="26">
        <v>5.93</v>
      </c>
      <c r="AT9" s="27">
        <v>6.91</v>
      </c>
      <c r="AU9" s="27">
        <v>9.1300000000000008</v>
      </c>
      <c r="AV9" s="27">
        <v>8.2899999999999991</v>
      </c>
      <c r="AW9" s="27">
        <v>3.39</v>
      </c>
      <c r="AX9" s="27">
        <v>1.69</v>
      </c>
      <c r="AY9" s="27">
        <v>1.06</v>
      </c>
      <c r="AZ9" s="27">
        <v>1.41</v>
      </c>
      <c r="BA9" s="27">
        <v>9.6</v>
      </c>
      <c r="BB9" s="27">
        <v>9.8699999999999992</v>
      </c>
      <c r="BC9" s="29">
        <f t="shared" si="0"/>
        <v>1.1982182628062359</v>
      </c>
    </row>
    <row r="10" spans="1:55" s="4" customFormat="1" ht="14.1" customHeight="1" x14ac:dyDescent="0.25">
      <c r="A10" s="22" t="s">
        <v>10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>
        <v>12.19</v>
      </c>
      <c r="Y10" s="26">
        <v>11.74</v>
      </c>
      <c r="Z10" s="26">
        <v>11.69</v>
      </c>
      <c r="AA10" s="26">
        <v>11.3</v>
      </c>
      <c r="AB10" s="26">
        <v>10.87</v>
      </c>
      <c r="AC10" s="26">
        <v>11.15</v>
      </c>
      <c r="AD10" s="26">
        <v>10.14</v>
      </c>
      <c r="AE10" s="26">
        <v>9.6199999999999992</v>
      </c>
      <c r="AF10" s="26">
        <v>8.81</v>
      </c>
      <c r="AG10" s="26">
        <v>7.98</v>
      </c>
      <c r="AH10" s="26">
        <v>8.3800000000000008</v>
      </c>
      <c r="AI10" s="26">
        <v>8.5500000000000007</v>
      </c>
      <c r="AJ10" s="26">
        <v>8.02</v>
      </c>
      <c r="AK10" s="26">
        <v>7.47</v>
      </c>
      <c r="AL10" s="26">
        <v>7.28</v>
      </c>
      <c r="AM10" s="26">
        <v>6.74</v>
      </c>
      <c r="AN10" s="26">
        <v>7.02</v>
      </c>
      <c r="AO10" s="26">
        <v>6.87</v>
      </c>
      <c r="AP10" s="26">
        <v>6.88</v>
      </c>
      <c r="AQ10" s="26">
        <v>6.97</v>
      </c>
      <c r="AR10" s="26">
        <v>7.06</v>
      </c>
      <c r="AS10" s="26">
        <v>7.35</v>
      </c>
      <c r="AT10" s="27">
        <v>7.67</v>
      </c>
      <c r="AU10" s="27">
        <v>8.57</v>
      </c>
      <c r="AV10" s="27">
        <v>10.84</v>
      </c>
      <c r="AW10" s="27">
        <v>6.73</v>
      </c>
      <c r="AX10" s="27">
        <v>6.01</v>
      </c>
      <c r="AY10" s="27">
        <v>4.16</v>
      </c>
      <c r="AZ10" s="27">
        <v>1.95</v>
      </c>
      <c r="BA10" s="27">
        <v>3.7</v>
      </c>
      <c r="BB10" s="27">
        <v>3.68</v>
      </c>
      <c r="BC10" s="31">
        <f>(BB10-X10)/X10</f>
        <v>-0.69811320754716977</v>
      </c>
    </row>
    <row r="11" spans="1:55" s="4" customFormat="1" ht="14.1" customHeight="1" x14ac:dyDescent="0.25">
      <c r="A11" s="22" t="s">
        <v>11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34">
        <v>5.46</v>
      </c>
      <c r="Y11" s="34">
        <v>5.62</v>
      </c>
      <c r="Z11" s="34">
        <v>5.9</v>
      </c>
      <c r="AA11" s="34">
        <v>5.67</v>
      </c>
      <c r="AB11" s="34">
        <v>5.63</v>
      </c>
      <c r="AC11" s="34">
        <v>6.03</v>
      </c>
      <c r="AD11" s="34">
        <v>4.21</v>
      </c>
      <c r="AE11" s="34">
        <v>4</v>
      </c>
      <c r="AF11" s="34">
        <v>3.43</v>
      </c>
      <c r="AG11" s="34">
        <v>3.25</v>
      </c>
      <c r="AH11" s="34">
        <v>4.09</v>
      </c>
      <c r="AI11" s="34">
        <v>4.76</v>
      </c>
      <c r="AJ11" s="34">
        <v>4.6900000000000004</v>
      </c>
      <c r="AK11" s="34">
        <v>3.33</v>
      </c>
      <c r="AL11" s="34">
        <v>3.05</v>
      </c>
      <c r="AM11" s="34">
        <v>2.8</v>
      </c>
      <c r="AN11" s="34">
        <v>2.83</v>
      </c>
      <c r="AO11" s="34">
        <v>2.86</v>
      </c>
      <c r="AP11" s="34">
        <v>2.95</v>
      </c>
      <c r="AQ11" s="34">
        <v>3.07</v>
      </c>
      <c r="AR11" s="34">
        <v>3.17</v>
      </c>
      <c r="AS11" s="34">
        <v>3.52</v>
      </c>
      <c r="AT11" s="35">
        <v>3.89</v>
      </c>
      <c r="AU11" s="35">
        <v>5.15</v>
      </c>
      <c r="AV11" s="35">
        <v>4.62</v>
      </c>
      <c r="AW11" s="35">
        <v>0.94</v>
      </c>
      <c r="AX11" s="35">
        <v>0.19</v>
      </c>
      <c r="AY11" s="35">
        <v>0.06</v>
      </c>
      <c r="AZ11" s="35">
        <v>0.03</v>
      </c>
      <c r="BA11" s="35">
        <v>0.03</v>
      </c>
      <c r="BB11" s="35">
        <v>0.09</v>
      </c>
      <c r="BC11" s="31">
        <f t="shared" ref="BC11:BC14" si="1">(BB11-X11)/X11</f>
        <v>-0.98351648351648358</v>
      </c>
    </row>
    <row r="12" spans="1:55" s="4" customFormat="1" ht="14.1" customHeight="1" x14ac:dyDescent="0.25">
      <c r="A12" s="22" t="s">
        <v>12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34">
        <v>2.35</v>
      </c>
      <c r="Y12" s="34">
        <v>2.3199999999999998</v>
      </c>
      <c r="Z12" s="34">
        <v>2.48</v>
      </c>
      <c r="AA12" s="34">
        <v>2.25</v>
      </c>
      <c r="AB12" s="34">
        <v>2.0499999999999998</v>
      </c>
      <c r="AC12" s="34">
        <v>2.0099999999999998</v>
      </c>
      <c r="AD12" s="34">
        <v>1.01</v>
      </c>
      <c r="AE12" s="34">
        <v>0.74</v>
      </c>
      <c r="AF12" s="34">
        <v>0.7</v>
      </c>
      <c r="AG12" s="34">
        <v>0.61</v>
      </c>
      <c r="AH12" s="34">
        <v>1.1599999999999999</v>
      </c>
      <c r="AI12" s="34">
        <v>1.1299999999999999</v>
      </c>
      <c r="AJ12" s="34">
        <v>1.19</v>
      </c>
      <c r="AK12" s="34">
        <v>0.6</v>
      </c>
      <c r="AL12" s="34">
        <v>0.5</v>
      </c>
      <c r="AM12" s="34">
        <v>0.45</v>
      </c>
      <c r="AN12" s="34">
        <v>0.44</v>
      </c>
      <c r="AO12" s="34">
        <v>0.26</v>
      </c>
      <c r="AP12" s="34">
        <v>0.17</v>
      </c>
      <c r="AQ12" s="34">
        <v>0.24</v>
      </c>
      <c r="AR12" s="34">
        <v>0.21</v>
      </c>
      <c r="AS12" s="34">
        <v>0.18</v>
      </c>
      <c r="AT12" s="35">
        <v>0.28000000000000003</v>
      </c>
      <c r="AU12" s="35">
        <v>0.3</v>
      </c>
      <c r="AV12" s="35">
        <v>0.37</v>
      </c>
      <c r="AW12" s="35">
        <v>0.46</v>
      </c>
      <c r="AX12" s="35">
        <v>0.1</v>
      </c>
      <c r="AY12" s="35">
        <v>0.05</v>
      </c>
      <c r="AZ12" s="35">
        <v>0</v>
      </c>
      <c r="BA12" s="35">
        <v>0</v>
      </c>
      <c r="BB12" s="35">
        <v>0</v>
      </c>
      <c r="BC12" s="31">
        <f t="shared" si="1"/>
        <v>-1</v>
      </c>
    </row>
    <row r="13" spans="1:55" s="4" customFormat="1" ht="14.1" customHeight="1" x14ac:dyDescent="0.25">
      <c r="A13" s="22" t="s">
        <v>13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34">
        <v>3.59</v>
      </c>
      <c r="Y13" s="34">
        <v>3.44</v>
      </c>
      <c r="Z13" s="34">
        <v>3.22</v>
      </c>
      <c r="AA13" s="34">
        <v>3.16</v>
      </c>
      <c r="AB13" s="34">
        <v>3.02</v>
      </c>
      <c r="AC13" s="34">
        <v>3.2</v>
      </c>
      <c r="AD13" s="34">
        <v>1.91</v>
      </c>
      <c r="AE13" s="34">
        <v>1.46</v>
      </c>
      <c r="AF13" s="34">
        <v>1.21</v>
      </c>
      <c r="AG13" s="34">
        <v>1.06</v>
      </c>
      <c r="AH13" s="34">
        <v>1.26</v>
      </c>
      <c r="AI13" s="34">
        <v>1.77</v>
      </c>
      <c r="AJ13" s="34">
        <v>1.71</v>
      </c>
      <c r="AK13" s="34">
        <v>1.53</v>
      </c>
      <c r="AL13" s="34">
        <v>1.1000000000000001</v>
      </c>
      <c r="AM13" s="34">
        <v>0.93</v>
      </c>
      <c r="AN13" s="34">
        <v>0.93</v>
      </c>
      <c r="AO13" s="34">
        <v>0.88</v>
      </c>
      <c r="AP13" s="34">
        <v>0.8</v>
      </c>
      <c r="AQ13" s="34">
        <v>0.85</v>
      </c>
      <c r="AR13" s="34">
        <v>0.88</v>
      </c>
      <c r="AS13" s="34">
        <v>0.54</v>
      </c>
      <c r="AT13" s="35">
        <v>0.62</v>
      </c>
      <c r="AU13" s="35">
        <v>0.75</v>
      </c>
      <c r="AV13" s="35">
        <v>0.55000000000000004</v>
      </c>
      <c r="AW13" s="35">
        <v>0.09</v>
      </c>
      <c r="AX13" s="35">
        <v>7.0000000000000007E-2</v>
      </c>
      <c r="AY13" s="35">
        <v>0</v>
      </c>
      <c r="AZ13" s="35">
        <v>0</v>
      </c>
      <c r="BA13" s="35">
        <v>0</v>
      </c>
      <c r="BB13" s="35">
        <v>0</v>
      </c>
      <c r="BC13" s="31">
        <f t="shared" si="1"/>
        <v>-1</v>
      </c>
    </row>
    <row r="14" spans="1:55" s="4" customFormat="1" ht="14.1" customHeight="1" x14ac:dyDescent="0.25">
      <c r="A14" s="22" t="s">
        <v>29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34">
        <v>6.1</v>
      </c>
      <c r="Y14" s="34">
        <v>6.25</v>
      </c>
      <c r="Z14" s="34">
        <v>6.4</v>
      </c>
      <c r="AA14" s="34">
        <v>6.16</v>
      </c>
      <c r="AB14" s="34">
        <v>6.11</v>
      </c>
      <c r="AC14" s="34">
        <v>6.56</v>
      </c>
      <c r="AD14" s="34">
        <v>4.63</v>
      </c>
      <c r="AE14" s="34">
        <v>4.51</v>
      </c>
      <c r="AF14" s="34">
        <v>3.85</v>
      </c>
      <c r="AG14" s="34">
        <v>3.66</v>
      </c>
      <c r="AH14" s="34">
        <v>4.5199999999999996</v>
      </c>
      <c r="AI14" s="34">
        <v>5.3</v>
      </c>
      <c r="AJ14" s="34">
        <v>5.25</v>
      </c>
      <c r="AK14" s="34">
        <v>3.81</v>
      </c>
      <c r="AL14" s="34">
        <v>3.53</v>
      </c>
      <c r="AM14" s="34">
        <v>3.26</v>
      </c>
      <c r="AN14" s="34">
        <v>3.31</v>
      </c>
      <c r="AO14" s="34">
        <v>3.35</v>
      </c>
      <c r="AP14" s="34">
        <v>3.44</v>
      </c>
      <c r="AQ14" s="34">
        <v>3.54</v>
      </c>
      <c r="AR14" s="34">
        <v>3.64</v>
      </c>
      <c r="AS14" s="34">
        <v>3.98</v>
      </c>
      <c r="AT14" s="35">
        <v>4.42</v>
      </c>
      <c r="AU14" s="35">
        <v>5.76</v>
      </c>
      <c r="AV14" s="35">
        <v>5.31</v>
      </c>
      <c r="AW14" s="35">
        <v>1.19</v>
      </c>
      <c r="AX14" s="35">
        <v>0.25</v>
      </c>
      <c r="AY14" s="35">
        <v>7.0000000000000007E-2</v>
      </c>
      <c r="AZ14" s="35">
        <v>0.06</v>
      </c>
      <c r="BA14" s="35">
        <v>7.0000000000000007E-2</v>
      </c>
      <c r="BB14" s="35">
        <v>0.21</v>
      </c>
      <c r="BC14" s="31">
        <f t="shared" si="1"/>
        <v>-0.96557377049180326</v>
      </c>
    </row>
    <row r="15" spans="1:55" s="4" customFormat="1" ht="14.1" customHeight="1" thickBot="1" x14ac:dyDescent="0.3">
      <c r="A15" s="37" t="s">
        <v>14</v>
      </c>
      <c r="B15" s="38"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6.75</v>
      </c>
      <c r="L15" s="38">
        <v>7</v>
      </c>
      <c r="M15" s="38">
        <v>19.5</v>
      </c>
      <c r="N15" s="38">
        <v>15.06</v>
      </c>
      <c r="O15" s="38">
        <v>15.5</v>
      </c>
      <c r="P15" s="38">
        <v>25</v>
      </c>
      <c r="Q15" s="38">
        <v>5</v>
      </c>
      <c r="R15" s="38">
        <v>10</v>
      </c>
      <c r="S15" s="38">
        <v>25</v>
      </c>
      <c r="T15" s="38">
        <v>12</v>
      </c>
      <c r="U15" s="38">
        <v>5</v>
      </c>
      <c r="V15" s="38">
        <v>6</v>
      </c>
      <c r="W15" s="38">
        <v>13.5</v>
      </c>
      <c r="X15" s="38">
        <v>13</v>
      </c>
      <c r="Y15" s="38">
        <v>15.5</v>
      </c>
      <c r="Z15" s="38">
        <v>12.75</v>
      </c>
      <c r="AA15" s="38">
        <v>36</v>
      </c>
      <c r="AB15" s="38">
        <v>8</v>
      </c>
      <c r="AC15" s="38">
        <v>8.5</v>
      </c>
      <c r="AD15" s="38">
        <v>7.5</v>
      </c>
      <c r="AE15" s="38">
        <v>7</v>
      </c>
      <c r="AF15" s="38">
        <v>4</v>
      </c>
      <c r="AG15" s="38">
        <v>3.75</v>
      </c>
      <c r="AH15" s="38">
        <v>3.75</v>
      </c>
      <c r="AI15" s="38">
        <v>3.75</v>
      </c>
      <c r="AJ15" s="38">
        <v>4</v>
      </c>
      <c r="AK15" s="38">
        <v>4</v>
      </c>
      <c r="AL15" s="38">
        <v>3</v>
      </c>
      <c r="AM15" s="38">
        <v>2.75</v>
      </c>
      <c r="AN15" s="38">
        <v>2.75</v>
      </c>
      <c r="AO15" s="38">
        <v>2.75</v>
      </c>
      <c r="AP15" s="38">
        <v>2.75</v>
      </c>
      <c r="AQ15" s="38">
        <v>2.75</v>
      </c>
      <c r="AR15" s="38">
        <v>3.25</v>
      </c>
      <c r="AS15" s="38">
        <v>3</v>
      </c>
      <c r="AT15" s="39">
        <v>4</v>
      </c>
      <c r="AU15" s="39">
        <v>6</v>
      </c>
      <c r="AV15" s="39">
        <v>5</v>
      </c>
      <c r="AW15" s="39">
        <v>3</v>
      </c>
      <c r="AX15" s="39">
        <v>3</v>
      </c>
      <c r="AY15" s="39">
        <v>3</v>
      </c>
      <c r="AZ15" s="39"/>
      <c r="BA15" s="39">
        <v>34.67</v>
      </c>
      <c r="BB15" s="39">
        <v>29</v>
      </c>
      <c r="BC15" s="30">
        <f>(BB15-K15)/K15</f>
        <v>3.2962962962962963</v>
      </c>
    </row>
    <row r="16" spans="1:55" s="4" customFormat="1" ht="14.1" customHeight="1" thickBot="1" x14ac:dyDescent="0.3">
      <c r="A16" s="49" t="s">
        <v>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</row>
    <row r="17" spans="1:55" s="4" customFormat="1" ht="14.1" customHeight="1" x14ac:dyDescent="0.25">
      <c r="A17" s="50" t="s">
        <v>15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</row>
    <row r="18" spans="1:55" s="4" customFormat="1" ht="14.1" customHeight="1" x14ac:dyDescent="0.25">
      <c r="A18" s="22" t="s">
        <v>16</v>
      </c>
      <c r="B18" s="26">
        <f>B5-B6</f>
        <v>4.55</v>
      </c>
      <c r="C18" s="26">
        <f t="shared" ref="C18:BB18" si="2">C5-C6</f>
        <v>3.7199999999999998</v>
      </c>
      <c r="D18" s="26">
        <f t="shared" si="2"/>
        <v>4.58</v>
      </c>
      <c r="E18" s="26">
        <f t="shared" si="2"/>
        <v>4.419999999999999</v>
      </c>
      <c r="F18" s="26">
        <f t="shared" si="2"/>
        <v>5.2</v>
      </c>
      <c r="G18" s="26">
        <f t="shared" si="2"/>
        <v>4.629999999999999</v>
      </c>
      <c r="H18" s="26">
        <f t="shared" si="2"/>
        <v>4.3499999999999988</v>
      </c>
      <c r="I18" s="26">
        <f t="shared" si="2"/>
        <v>4.5600000000000005</v>
      </c>
      <c r="J18" s="26">
        <f t="shared" si="2"/>
        <v>5.6400000000000006</v>
      </c>
      <c r="K18" s="26">
        <f t="shared" si="2"/>
        <v>6.8999999999999986</v>
      </c>
      <c r="L18" s="26">
        <f t="shared" si="2"/>
        <v>5.1099999999999994</v>
      </c>
      <c r="M18" s="26">
        <f t="shared" si="2"/>
        <v>5.7000000000000011</v>
      </c>
      <c r="N18" s="26">
        <f t="shared" si="2"/>
        <v>5.7199999999999989</v>
      </c>
      <c r="O18" s="26">
        <f t="shared" si="2"/>
        <v>8.370000000000001</v>
      </c>
      <c r="P18" s="26">
        <f t="shared" si="2"/>
        <v>30.569999999999997</v>
      </c>
      <c r="Q18" s="26">
        <f t="shared" si="2"/>
        <v>25.359999999999996</v>
      </c>
      <c r="R18" s="26">
        <f t="shared" si="2"/>
        <v>24.92</v>
      </c>
      <c r="S18" s="26">
        <f t="shared" si="2"/>
        <v>24.25</v>
      </c>
      <c r="T18" s="26">
        <f t="shared" si="2"/>
        <v>17.729999999999997</v>
      </c>
      <c r="U18" s="26">
        <f t="shared" si="2"/>
        <v>15.969999999999999</v>
      </c>
      <c r="V18" s="26">
        <f t="shared" si="2"/>
        <v>16.11</v>
      </c>
      <c r="W18" s="26">
        <f t="shared" si="2"/>
        <v>8.490000000000002</v>
      </c>
      <c r="X18" s="26">
        <f t="shared" si="2"/>
        <v>11.869999999999997</v>
      </c>
      <c r="Y18" s="26">
        <f t="shared" si="2"/>
        <v>9.99</v>
      </c>
      <c r="Z18" s="26">
        <f t="shared" si="2"/>
        <v>7.3100000000000005</v>
      </c>
      <c r="AA18" s="26">
        <f t="shared" si="2"/>
        <v>7.43</v>
      </c>
      <c r="AB18" s="26">
        <f t="shared" si="2"/>
        <v>7.0799999999999983</v>
      </c>
      <c r="AC18" s="26">
        <f t="shared" si="2"/>
        <v>7.5000000000000018</v>
      </c>
      <c r="AD18" s="26">
        <f t="shared" si="2"/>
        <v>6.6100000000000012</v>
      </c>
      <c r="AE18" s="26">
        <f t="shared" si="2"/>
        <v>6.2700000000000014</v>
      </c>
      <c r="AF18" s="26">
        <f t="shared" si="2"/>
        <v>3.5300000000000002</v>
      </c>
      <c r="AG18" s="26">
        <f t="shared" si="2"/>
        <v>3.4700000000000006</v>
      </c>
      <c r="AH18" s="26">
        <f t="shared" si="2"/>
        <v>2.419999999999999</v>
      </c>
      <c r="AI18" s="26">
        <f t="shared" si="2"/>
        <v>2.879999999999999</v>
      </c>
      <c r="AJ18" s="26">
        <f t="shared" si="2"/>
        <v>2.6999999999999993</v>
      </c>
      <c r="AK18" s="26">
        <f t="shared" si="2"/>
        <v>2.7299999999999995</v>
      </c>
      <c r="AL18" s="26">
        <f t="shared" si="2"/>
        <v>2.2899999999999991</v>
      </c>
      <c r="AM18" s="26">
        <f t="shared" si="2"/>
        <v>2.2300000000000004</v>
      </c>
      <c r="AN18" s="26">
        <f t="shared" si="2"/>
        <v>1.75</v>
      </c>
      <c r="AO18" s="26">
        <f t="shared" si="2"/>
        <v>1.6600000000000001</v>
      </c>
      <c r="AP18" s="26">
        <f t="shared" si="2"/>
        <v>1.8499999999999996</v>
      </c>
      <c r="AQ18" s="26">
        <f t="shared" si="2"/>
        <v>1.9300000000000006</v>
      </c>
      <c r="AR18" s="26">
        <f t="shared" si="2"/>
        <v>1.8900000000000006</v>
      </c>
      <c r="AS18" s="26">
        <f t="shared" si="2"/>
        <v>2.6700000000000008</v>
      </c>
      <c r="AT18" s="26">
        <f t="shared" si="2"/>
        <v>1.6799999999999997</v>
      </c>
      <c r="AU18" s="26">
        <f t="shared" si="2"/>
        <v>1.67</v>
      </c>
      <c r="AV18" s="26">
        <f t="shared" si="2"/>
        <v>1.7299999999999995</v>
      </c>
      <c r="AW18" s="26">
        <f t="shared" si="2"/>
        <v>5.129999999999999</v>
      </c>
      <c r="AX18" s="26">
        <f t="shared" si="2"/>
        <v>6.05</v>
      </c>
      <c r="AY18" s="26">
        <f t="shared" si="2"/>
        <v>3.9599999999999995</v>
      </c>
      <c r="AZ18" s="26">
        <f t="shared" si="2"/>
        <v>3.42</v>
      </c>
      <c r="BA18" s="26">
        <f t="shared" si="2"/>
        <v>2.0300000000000002</v>
      </c>
      <c r="BB18" s="26">
        <f t="shared" si="2"/>
        <v>7.2200000000000006</v>
      </c>
      <c r="BC18" s="36">
        <f>(BB18-B18)/B18</f>
        <v>0.58681318681318706</v>
      </c>
    </row>
    <row r="19" spans="1:55" s="4" customFormat="1" ht="14.1" customHeight="1" x14ac:dyDescent="0.25">
      <c r="A19" s="22" t="s">
        <v>17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>
        <f t="shared" ref="X19:BB19" si="3">X10-X11</f>
        <v>6.7299999999999995</v>
      </c>
      <c r="Y19" s="26">
        <f t="shared" si="3"/>
        <v>6.12</v>
      </c>
      <c r="Z19" s="26">
        <f t="shared" si="3"/>
        <v>5.7899999999999991</v>
      </c>
      <c r="AA19" s="26">
        <f t="shared" si="3"/>
        <v>5.6300000000000008</v>
      </c>
      <c r="AB19" s="26">
        <f t="shared" si="3"/>
        <v>5.2399999999999993</v>
      </c>
      <c r="AC19" s="26">
        <f t="shared" si="3"/>
        <v>5.12</v>
      </c>
      <c r="AD19" s="26">
        <f t="shared" si="3"/>
        <v>5.9300000000000006</v>
      </c>
      <c r="AE19" s="26">
        <f t="shared" si="3"/>
        <v>5.6199999999999992</v>
      </c>
      <c r="AF19" s="26">
        <f t="shared" si="3"/>
        <v>5.3800000000000008</v>
      </c>
      <c r="AG19" s="26">
        <f t="shared" si="3"/>
        <v>4.7300000000000004</v>
      </c>
      <c r="AH19" s="26">
        <f t="shared" si="3"/>
        <v>4.2900000000000009</v>
      </c>
      <c r="AI19" s="26">
        <f t="shared" si="3"/>
        <v>3.7900000000000009</v>
      </c>
      <c r="AJ19" s="26">
        <f t="shared" si="3"/>
        <v>3.3299999999999992</v>
      </c>
      <c r="AK19" s="26">
        <f t="shared" si="3"/>
        <v>4.1399999999999997</v>
      </c>
      <c r="AL19" s="26">
        <f t="shared" si="3"/>
        <v>4.2300000000000004</v>
      </c>
      <c r="AM19" s="26">
        <f t="shared" si="3"/>
        <v>3.9400000000000004</v>
      </c>
      <c r="AN19" s="26">
        <f t="shared" si="3"/>
        <v>4.1899999999999995</v>
      </c>
      <c r="AO19" s="26">
        <f t="shared" si="3"/>
        <v>4.01</v>
      </c>
      <c r="AP19" s="26">
        <f t="shared" si="3"/>
        <v>3.9299999999999997</v>
      </c>
      <c r="AQ19" s="26">
        <f t="shared" si="3"/>
        <v>3.9</v>
      </c>
      <c r="AR19" s="26">
        <f t="shared" si="3"/>
        <v>3.8899999999999997</v>
      </c>
      <c r="AS19" s="26">
        <f t="shared" si="3"/>
        <v>3.8299999999999996</v>
      </c>
      <c r="AT19" s="26">
        <f t="shared" si="3"/>
        <v>3.78</v>
      </c>
      <c r="AU19" s="26">
        <f t="shared" si="3"/>
        <v>3.42</v>
      </c>
      <c r="AV19" s="26">
        <f t="shared" si="3"/>
        <v>6.22</v>
      </c>
      <c r="AW19" s="26">
        <f t="shared" si="3"/>
        <v>5.7900000000000009</v>
      </c>
      <c r="AX19" s="26">
        <f t="shared" si="3"/>
        <v>5.8199999999999994</v>
      </c>
      <c r="AY19" s="26">
        <f t="shared" si="3"/>
        <v>4.1000000000000005</v>
      </c>
      <c r="AZ19" s="26">
        <f t="shared" si="3"/>
        <v>1.92</v>
      </c>
      <c r="BA19" s="26">
        <f t="shared" si="3"/>
        <v>3.6700000000000004</v>
      </c>
      <c r="BB19" s="26">
        <f t="shared" si="3"/>
        <v>3.5900000000000003</v>
      </c>
      <c r="BC19" s="31">
        <f>(BB19-X19)/X19</f>
        <v>-0.46656760772659722</v>
      </c>
    </row>
    <row r="20" spans="1:55" s="4" customFormat="1" ht="14.1" customHeight="1" x14ac:dyDescent="0.25">
      <c r="A20" s="22" t="s">
        <v>18</v>
      </c>
      <c r="B20" s="34">
        <f>B5-B15</f>
        <v>7.67</v>
      </c>
      <c r="C20" s="34">
        <f t="shared" ref="C20:BA20" si="4">C5-C15</f>
        <v>8.02</v>
      </c>
      <c r="D20" s="34">
        <f t="shared" si="4"/>
        <v>10.15</v>
      </c>
      <c r="E20" s="34">
        <f t="shared" si="4"/>
        <v>9.4499999999999993</v>
      </c>
      <c r="F20" s="34">
        <f t="shared" si="4"/>
        <v>9.74</v>
      </c>
      <c r="G20" s="34">
        <f t="shared" si="4"/>
        <v>9.0299999999999994</v>
      </c>
      <c r="H20" s="34">
        <f t="shared" si="4"/>
        <v>8.7899999999999991</v>
      </c>
      <c r="I20" s="34">
        <f t="shared" si="4"/>
        <v>9.57</v>
      </c>
      <c r="J20" s="34">
        <f t="shared" si="4"/>
        <v>11.9</v>
      </c>
      <c r="K20" s="34">
        <f t="shared" si="4"/>
        <v>9.9499999999999993</v>
      </c>
      <c r="L20" s="34">
        <f t="shared" si="4"/>
        <v>7.0399999999999991</v>
      </c>
      <c r="M20" s="34">
        <f t="shared" si="4"/>
        <v>-2.4499999999999993</v>
      </c>
      <c r="N20" s="34">
        <f t="shared" si="4"/>
        <v>2.5899999999999981</v>
      </c>
      <c r="O20" s="34">
        <f t="shared" si="4"/>
        <v>9.0500000000000007</v>
      </c>
      <c r="P20" s="34">
        <f t="shared" si="4"/>
        <v>25.119999999999997</v>
      </c>
      <c r="Q20" s="34">
        <f t="shared" si="4"/>
        <v>36.479999999999997</v>
      </c>
      <c r="R20" s="34">
        <f t="shared" si="4"/>
        <v>29.43</v>
      </c>
      <c r="S20" s="34">
        <f t="shared" si="4"/>
        <v>14.39</v>
      </c>
      <c r="T20" s="34">
        <f t="shared" si="4"/>
        <v>19.54</v>
      </c>
      <c r="U20" s="34">
        <f t="shared" si="4"/>
        <v>22.45</v>
      </c>
      <c r="V20" s="34">
        <f t="shared" si="4"/>
        <v>23.29</v>
      </c>
      <c r="W20" s="34">
        <f t="shared" si="4"/>
        <v>7.7800000000000011</v>
      </c>
      <c r="X20" s="34">
        <f t="shared" si="4"/>
        <v>15.989999999999998</v>
      </c>
      <c r="Y20" s="34">
        <f t="shared" si="4"/>
        <v>9.18</v>
      </c>
      <c r="Z20" s="34">
        <f t="shared" si="4"/>
        <v>7.5300000000000011</v>
      </c>
      <c r="AA20" s="34">
        <f t="shared" si="4"/>
        <v>-15.96</v>
      </c>
      <c r="AB20" s="34">
        <f t="shared" si="4"/>
        <v>10.379999999999999</v>
      </c>
      <c r="AC20" s="34">
        <f t="shared" si="4"/>
        <v>9.4400000000000013</v>
      </c>
      <c r="AD20" s="34">
        <f t="shared" si="4"/>
        <v>9.2600000000000016</v>
      </c>
      <c r="AE20" s="34">
        <f t="shared" si="4"/>
        <v>9.1000000000000014</v>
      </c>
      <c r="AF20" s="34">
        <f t="shared" si="4"/>
        <v>7.32</v>
      </c>
      <c r="AG20" s="34">
        <f t="shared" si="4"/>
        <v>6.73</v>
      </c>
      <c r="AH20" s="34">
        <f t="shared" si="4"/>
        <v>6.3699999999999992</v>
      </c>
      <c r="AI20" s="34">
        <f t="shared" si="4"/>
        <v>6.6199999999999992</v>
      </c>
      <c r="AJ20" s="34">
        <f t="shared" si="4"/>
        <v>6.1</v>
      </c>
      <c r="AK20" s="34">
        <f t="shared" si="4"/>
        <v>5.9499999999999993</v>
      </c>
      <c r="AL20" s="34">
        <f t="shared" si="4"/>
        <v>6.0399999999999991</v>
      </c>
      <c r="AM20" s="34">
        <f t="shared" si="4"/>
        <v>5.16</v>
      </c>
      <c r="AN20" s="34">
        <f t="shared" si="4"/>
        <v>4.63</v>
      </c>
      <c r="AO20" s="34">
        <f t="shared" si="4"/>
        <v>4.32</v>
      </c>
      <c r="AP20" s="34">
        <f t="shared" si="4"/>
        <v>4.54</v>
      </c>
      <c r="AQ20" s="34">
        <f t="shared" si="4"/>
        <v>4.74</v>
      </c>
      <c r="AR20" s="34">
        <f t="shared" si="4"/>
        <v>4.2</v>
      </c>
      <c r="AS20" s="34">
        <f t="shared" si="4"/>
        <v>5.23</v>
      </c>
      <c r="AT20" s="34">
        <f t="shared" si="4"/>
        <v>4.09</v>
      </c>
      <c r="AU20" s="34">
        <f t="shared" si="4"/>
        <v>3.9700000000000006</v>
      </c>
      <c r="AV20" s="34">
        <f t="shared" si="4"/>
        <v>4.09</v>
      </c>
      <c r="AW20" s="34">
        <f t="shared" si="4"/>
        <v>4.7699999999999996</v>
      </c>
      <c r="AX20" s="34">
        <f t="shared" si="4"/>
        <v>4.1399999999999997</v>
      </c>
      <c r="AY20" s="34">
        <f t="shared" si="4"/>
        <v>1.5599999999999996</v>
      </c>
      <c r="AZ20" s="34">
        <f t="shared" si="4"/>
        <v>3.97</v>
      </c>
      <c r="BA20" s="40">
        <f t="shared" si="4"/>
        <v>-29.060000000000002</v>
      </c>
      <c r="BB20" s="40">
        <f t="shared" ref="BB20" si="5">BB5-BB15</f>
        <v>-18.100000000000001</v>
      </c>
      <c r="BC20" s="31">
        <f>(BB20-B20)/B20</f>
        <v>-3.3598435462842247</v>
      </c>
    </row>
    <row r="21" spans="1:55" s="4" customFormat="1" ht="14.1" customHeight="1" x14ac:dyDescent="0.25">
      <c r="A21" s="22" t="s">
        <v>19</v>
      </c>
      <c r="B21" s="34">
        <f>B6-B15</f>
        <v>3.12</v>
      </c>
      <c r="C21" s="34">
        <f t="shared" ref="C21:BA21" si="6">C6-C15</f>
        <v>4.3</v>
      </c>
      <c r="D21" s="34">
        <f t="shared" si="6"/>
        <v>5.57</v>
      </c>
      <c r="E21" s="34">
        <f t="shared" si="6"/>
        <v>5.03</v>
      </c>
      <c r="F21" s="34">
        <f t="shared" si="6"/>
        <v>4.54</v>
      </c>
      <c r="G21" s="34">
        <f t="shared" si="6"/>
        <v>4.4000000000000004</v>
      </c>
      <c r="H21" s="34">
        <f t="shared" si="6"/>
        <v>4.4400000000000004</v>
      </c>
      <c r="I21" s="34">
        <f t="shared" si="6"/>
        <v>5.01</v>
      </c>
      <c r="J21" s="34">
        <f t="shared" si="6"/>
        <v>6.26</v>
      </c>
      <c r="K21" s="34">
        <f t="shared" si="6"/>
        <v>3.0500000000000007</v>
      </c>
      <c r="L21" s="34">
        <f t="shared" si="6"/>
        <v>1.9299999999999997</v>
      </c>
      <c r="M21" s="34">
        <f t="shared" si="6"/>
        <v>-8.15</v>
      </c>
      <c r="N21" s="34">
        <f t="shared" si="6"/>
        <v>-3.1300000000000008</v>
      </c>
      <c r="O21" s="34">
        <f t="shared" si="6"/>
        <v>0.67999999999999972</v>
      </c>
      <c r="P21" s="34">
        <f t="shared" si="6"/>
        <v>-5.4499999999999993</v>
      </c>
      <c r="Q21" s="34">
        <f t="shared" si="6"/>
        <v>11.120000000000001</v>
      </c>
      <c r="R21" s="34">
        <f t="shared" si="6"/>
        <v>4.51</v>
      </c>
      <c r="S21" s="34">
        <f t="shared" si="6"/>
        <v>-9.86</v>
      </c>
      <c r="T21" s="34">
        <f t="shared" si="6"/>
        <v>1.8100000000000005</v>
      </c>
      <c r="U21" s="34">
        <f t="shared" si="6"/>
        <v>6.48</v>
      </c>
      <c r="V21" s="34">
        <f t="shared" si="6"/>
        <v>7.18</v>
      </c>
      <c r="W21" s="34">
        <f t="shared" si="6"/>
        <v>-0.71000000000000085</v>
      </c>
      <c r="X21" s="34">
        <f t="shared" si="6"/>
        <v>4.120000000000001</v>
      </c>
      <c r="Y21" s="34">
        <f t="shared" si="6"/>
        <v>-0.8100000000000005</v>
      </c>
      <c r="Z21" s="34">
        <f t="shared" si="6"/>
        <v>0.22000000000000064</v>
      </c>
      <c r="AA21" s="34">
        <f t="shared" si="6"/>
        <v>-23.39</v>
      </c>
      <c r="AB21" s="34">
        <f t="shared" si="6"/>
        <v>3.3000000000000007</v>
      </c>
      <c r="AC21" s="34">
        <f t="shared" si="6"/>
        <v>1.9399999999999995</v>
      </c>
      <c r="AD21" s="34">
        <f t="shared" si="6"/>
        <v>2.6500000000000004</v>
      </c>
      <c r="AE21" s="34">
        <f t="shared" si="6"/>
        <v>2.83</v>
      </c>
      <c r="AF21" s="34">
        <f t="shared" si="6"/>
        <v>3.79</v>
      </c>
      <c r="AG21" s="34">
        <f t="shared" si="6"/>
        <v>3.26</v>
      </c>
      <c r="AH21" s="34">
        <f t="shared" si="6"/>
        <v>3.95</v>
      </c>
      <c r="AI21" s="34">
        <f t="shared" si="6"/>
        <v>3.74</v>
      </c>
      <c r="AJ21" s="34">
        <f t="shared" si="6"/>
        <v>3.4000000000000004</v>
      </c>
      <c r="AK21" s="34">
        <f t="shared" si="6"/>
        <v>3.2199999999999998</v>
      </c>
      <c r="AL21" s="34">
        <f t="shared" si="6"/>
        <v>3.75</v>
      </c>
      <c r="AM21" s="34">
        <f t="shared" si="6"/>
        <v>2.9299999999999997</v>
      </c>
      <c r="AN21" s="34">
        <f t="shared" si="6"/>
        <v>2.88</v>
      </c>
      <c r="AO21" s="34">
        <f t="shared" si="6"/>
        <v>2.66</v>
      </c>
      <c r="AP21" s="34">
        <f t="shared" si="6"/>
        <v>2.6900000000000004</v>
      </c>
      <c r="AQ21" s="34">
        <f t="shared" si="6"/>
        <v>2.8099999999999996</v>
      </c>
      <c r="AR21" s="34">
        <f t="shared" si="6"/>
        <v>2.3099999999999996</v>
      </c>
      <c r="AS21" s="34">
        <f t="shared" si="6"/>
        <v>2.5599999999999996</v>
      </c>
      <c r="AT21" s="34">
        <f t="shared" si="6"/>
        <v>2.41</v>
      </c>
      <c r="AU21" s="34">
        <f t="shared" si="6"/>
        <v>2.3000000000000007</v>
      </c>
      <c r="AV21" s="34">
        <f t="shared" si="6"/>
        <v>2.3600000000000003</v>
      </c>
      <c r="AW21" s="34">
        <f t="shared" si="6"/>
        <v>-0.35999999999999988</v>
      </c>
      <c r="AX21" s="34">
        <f t="shared" si="6"/>
        <v>-1.91</v>
      </c>
      <c r="AY21" s="34">
        <f t="shared" si="6"/>
        <v>-2.4</v>
      </c>
      <c r="AZ21" s="34">
        <f t="shared" si="6"/>
        <v>0.55000000000000004</v>
      </c>
      <c r="BA21" s="40">
        <f t="shared" si="6"/>
        <v>-31.090000000000003</v>
      </c>
      <c r="BB21" s="40">
        <f t="shared" ref="BB21" si="7">BB6-BB15</f>
        <v>-25.32</v>
      </c>
      <c r="BC21" s="31">
        <f>(BB21-B21)/B21</f>
        <v>-9.115384615384615</v>
      </c>
    </row>
    <row r="22" spans="1:55" s="4" customFormat="1" ht="14.1" customHeight="1" x14ac:dyDescent="0.25">
      <c r="A22" s="22" t="s">
        <v>20</v>
      </c>
      <c r="B22" s="26">
        <f>B5-B10</f>
        <v>7.67</v>
      </c>
      <c r="C22" s="26">
        <f t="shared" ref="C22:BA22" si="8">C5-C10</f>
        <v>8.02</v>
      </c>
      <c r="D22" s="26">
        <f t="shared" si="8"/>
        <v>10.15</v>
      </c>
      <c r="E22" s="26">
        <f t="shared" si="8"/>
        <v>9.4499999999999993</v>
      </c>
      <c r="F22" s="26">
        <f t="shared" si="8"/>
        <v>9.74</v>
      </c>
      <c r="G22" s="26">
        <f t="shared" si="8"/>
        <v>9.0299999999999994</v>
      </c>
      <c r="H22" s="26">
        <f t="shared" si="8"/>
        <v>8.7899999999999991</v>
      </c>
      <c r="I22" s="26">
        <f t="shared" si="8"/>
        <v>9.57</v>
      </c>
      <c r="J22" s="26">
        <f t="shared" si="8"/>
        <v>11.9</v>
      </c>
      <c r="K22" s="26">
        <f t="shared" si="8"/>
        <v>16.7</v>
      </c>
      <c r="L22" s="26">
        <f t="shared" si="8"/>
        <v>14.04</v>
      </c>
      <c r="M22" s="26">
        <f t="shared" si="8"/>
        <v>17.05</v>
      </c>
      <c r="N22" s="26">
        <f t="shared" si="8"/>
        <v>17.649999999999999</v>
      </c>
      <c r="O22" s="26">
        <f t="shared" si="8"/>
        <v>24.55</v>
      </c>
      <c r="P22" s="26">
        <f t="shared" si="8"/>
        <v>50.12</v>
      </c>
      <c r="Q22" s="26">
        <f t="shared" si="8"/>
        <v>41.48</v>
      </c>
      <c r="R22" s="26">
        <f t="shared" si="8"/>
        <v>39.43</v>
      </c>
      <c r="S22" s="26">
        <f t="shared" si="8"/>
        <v>39.39</v>
      </c>
      <c r="T22" s="26">
        <f t="shared" si="8"/>
        <v>31.54</v>
      </c>
      <c r="U22" s="26">
        <f t="shared" si="8"/>
        <v>27.45</v>
      </c>
      <c r="V22" s="26">
        <f t="shared" si="8"/>
        <v>29.29</v>
      </c>
      <c r="W22" s="26">
        <f t="shared" si="8"/>
        <v>21.28</v>
      </c>
      <c r="X22" s="26">
        <f t="shared" si="8"/>
        <v>16.799999999999997</v>
      </c>
      <c r="Y22" s="26">
        <f t="shared" si="8"/>
        <v>12.94</v>
      </c>
      <c r="Z22" s="26">
        <f t="shared" si="8"/>
        <v>8.5900000000000016</v>
      </c>
      <c r="AA22" s="26">
        <f t="shared" si="8"/>
        <v>8.7399999999999984</v>
      </c>
      <c r="AB22" s="26">
        <f t="shared" si="8"/>
        <v>7.51</v>
      </c>
      <c r="AC22" s="26">
        <f t="shared" si="8"/>
        <v>6.7900000000000009</v>
      </c>
      <c r="AD22" s="26">
        <f t="shared" si="8"/>
        <v>6.620000000000001</v>
      </c>
      <c r="AE22" s="26">
        <f t="shared" si="8"/>
        <v>6.4800000000000022</v>
      </c>
      <c r="AF22" s="26">
        <f t="shared" si="8"/>
        <v>2.5099999999999998</v>
      </c>
      <c r="AG22" s="26">
        <f t="shared" si="8"/>
        <v>2.5</v>
      </c>
      <c r="AH22" s="26">
        <f t="shared" si="8"/>
        <v>1.7399999999999984</v>
      </c>
      <c r="AI22" s="26">
        <f t="shared" si="8"/>
        <v>1.8199999999999985</v>
      </c>
      <c r="AJ22" s="26">
        <f t="shared" si="8"/>
        <v>2.08</v>
      </c>
      <c r="AK22" s="26">
        <f t="shared" si="8"/>
        <v>2.4799999999999995</v>
      </c>
      <c r="AL22" s="26">
        <f t="shared" si="8"/>
        <v>1.7599999999999989</v>
      </c>
      <c r="AM22" s="26">
        <f t="shared" si="8"/>
        <v>1.17</v>
      </c>
      <c r="AN22" s="26">
        <f t="shared" si="8"/>
        <v>0.36000000000000032</v>
      </c>
      <c r="AO22" s="26">
        <f t="shared" si="8"/>
        <v>0.20000000000000018</v>
      </c>
      <c r="AP22" s="26">
        <f t="shared" si="8"/>
        <v>0.41000000000000014</v>
      </c>
      <c r="AQ22" s="26">
        <f t="shared" si="8"/>
        <v>0.52000000000000046</v>
      </c>
      <c r="AR22" s="26">
        <f t="shared" si="8"/>
        <v>0.39000000000000057</v>
      </c>
      <c r="AS22" s="26">
        <f t="shared" si="8"/>
        <v>0.88000000000000078</v>
      </c>
      <c r="AT22" s="26">
        <f t="shared" si="8"/>
        <v>0.41999999999999993</v>
      </c>
      <c r="AU22" s="26">
        <f t="shared" si="8"/>
        <v>1.4000000000000004</v>
      </c>
      <c r="AV22" s="26">
        <f t="shared" si="8"/>
        <v>-1.75</v>
      </c>
      <c r="AW22" s="26">
        <f t="shared" si="8"/>
        <v>1.0399999999999991</v>
      </c>
      <c r="AX22" s="26">
        <f t="shared" si="8"/>
        <v>1.1299999999999999</v>
      </c>
      <c r="AY22" s="26">
        <f t="shared" si="8"/>
        <v>0.39999999999999947</v>
      </c>
      <c r="AZ22" s="26">
        <f t="shared" si="8"/>
        <v>2.0200000000000005</v>
      </c>
      <c r="BA22" s="26">
        <f t="shared" si="8"/>
        <v>1.9100000000000001</v>
      </c>
      <c r="BB22" s="26">
        <f t="shared" ref="BB22" si="9">BB5-BB10</f>
        <v>7.2200000000000006</v>
      </c>
      <c r="BC22" s="31">
        <f>(BB22-B22)/B22</f>
        <v>-5.8670143415906033E-2</v>
      </c>
    </row>
    <row r="23" spans="1:55" s="4" customFormat="1" ht="14.1" customHeight="1" x14ac:dyDescent="0.25">
      <c r="A23" s="23" t="s">
        <v>21</v>
      </c>
      <c r="B23" s="28">
        <f>B6-B11</f>
        <v>3.12</v>
      </c>
      <c r="C23" s="28">
        <f t="shared" ref="C23:BA23" si="10">C6-C11</f>
        <v>4.3</v>
      </c>
      <c r="D23" s="28">
        <f t="shared" si="10"/>
        <v>5.57</v>
      </c>
      <c r="E23" s="28">
        <f t="shared" si="10"/>
        <v>5.03</v>
      </c>
      <c r="F23" s="28">
        <f t="shared" si="10"/>
        <v>4.54</v>
      </c>
      <c r="G23" s="28">
        <f t="shared" si="10"/>
        <v>4.4000000000000004</v>
      </c>
      <c r="H23" s="28">
        <f t="shared" si="10"/>
        <v>4.4400000000000004</v>
      </c>
      <c r="I23" s="28">
        <f t="shared" si="10"/>
        <v>5.01</v>
      </c>
      <c r="J23" s="28">
        <f t="shared" si="10"/>
        <v>6.26</v>
      </c>
      <c r="K23" s="28">
        <f t="shared" si="10"/>
        <v>9.8000000000000007</v>
      </c>
      <c r="L23" s="28">
        <f t="shared" si="10"/>
        <v>8.93</v>
      </c>
      <c r="M23" s="28">
        <f t="shared" si="10"/>
        <v>11.35</v>
      </c>
      <c r="N23" s="28">
        <f t="shared" si="10"/>
        <v>11.93</v>
      </c>
      <c r="O23" s="28">
        <f t="shared" si="10"/>
        <v>16.18</v>
      </c>
      <c r="P23" s="28">
        <f t="shared" si="10"/>
        <v>19.55</v>
      </c>
      <c r="Q23" s="28">
        <f t="shared" si="10"/>
        <v>16.12</v>
      </c>
      <c r="R23" s="28">
        <f t="shared" si="10"/>
        <v>14.51</v>
      </c>
      <c r="S23" s="28">
        <f t="shared" si="10"/>
        <v>15.14</v>
      </c>
      <c r="T23" s="28">
        <f t="shared" si="10"/>
        <v>13.81</v>
      </c>
      <c r="U23" s="28">
        <f t="shared" si="10"/>
        <v>11.48</v>
      </c>
      <c r="V23" s="28">
        <f t="shared" si="10"/>
        <v>13.18</v>
      </c>
      <c r="W23" s="28">
        <f t="shared" si="10"/>
        <v>12.79</v>
      </c>
      <c r="X23" s="28">
        <f t="shared" si="10"/>
        <v>11.66</v>
      </c>
      <c r="Y23" s="28">
        <f t="shared" si="10"/>
        <v>9.07</v>
      </c>
      <c r="Z23" s="28">
        <f t="shared" si="10"/>
        <v>7.07</v>
      </c>
      <c r="AA23" s="28">
        <f t="shared" si="10"/>
        <v>6.9399999999999995</v>
      </c>
      <c r="AB23" s="28">
        <f t="shared" si="10"/>
        <v>5.6700000000000008</v>
      </c>
      <c r="AC23" s="28">
        <f t="shared" si="10"/>
        <v>4.4099999999999993</v>
      </c>
      <c r="AD23" s="28">
        <f t="shared" si="10"/>
        <v>5.94</v>
      </c>
      <c r="AE23" s="28">
        <f t="shared" si="10"/>
        <v>5.83</v>
      </c>
      <c r="AF23" s="28">
        <f t="shared" si="10"/>
        <v>4.3599999999999994</v>
      </c>
      <c r="AG23" s="28">
        <f t="shared" si="10"/>
        <v>3.76</v>
      </c>
      <c r="AH23" s="28">
        <f t="shared" si="10"/>
        <v>3.6100000000000003</v>
      </c>
      <c r="AI23" s="28">
        <f t="shared" si="10"/>
        <v>2.7300000000000004</v>
      </c>
      <c r="AJ23" s="28">
        <f t="shared" si="10"/>
        <v>2.71</v>
      </c>
      <c r="AK23" s="28">
        <f t="shared" si="10"/>
        <v>3.8899999999999997</v>
      </c>
      <c r="AL23" s="28">
        <f t="shared" si="10"/>
        <v>3.7</v>
      </c>
      <c r="AM23" s="28">
        <f t="shared" si="10"/>
        <v>2.88</v>
      </c>
      <c r="AN23" s="28">
        <f t="shared" si="10"/>
        <v>2.8</v>
      </c>
      <c r="AO23" s="28">
        <f t="shared" si="10"/>
        <v>2.5500000000000003</v>
      </c>
      <c r="AP23" s="28">
        <f t="shared" si="10"/>
        <v>2.4900000000000002</v>
      </c>
      <c r="AQ23" s="28">
        <f t="shared" si="10"/>
        <v>2.4899999999999998</v>
      </c>
      <c r="AR23" s="28">
        <f t="shared" si="10"/>
        <v>2.3899999999999997</v>
      </c>
      <c r="AS23" s="28">
        <f t="shared" si="10"/>
        <v>2.0399999999999996</v>
      </c>
      <c r="AT23" s="28">
        <f t="shared" si="10"/>
        <v>2.52</v>
      </c>
      <c r="AU23" s="28">
        <f t="shared" si="10"/>
        <v>3.1500000000000004</v>
      </c>
      <c r="AV23" s="28">
        <f t="shared" si="10"/>
        <v>2.74</v>
      </c>
      <c r="AW23" s="28">
        <f t="shared" si="10"/>
        <v>1.7000000000000002</v>
      </c>
      <c r="AX23" s="28">
        <f t="shared" si="10"/>
        <v>0.90000000000000013</v>
      </c>
      <c r="AY23" s="28">
        <f t="shared" si="10"/>
        <v>0.54</v>
      </c>
      <c r="AZ23" s="28">
        <f t="shared" si="10"/>
        <v>0.52</v>
      </c>
      <c r="BA23" s="28">
        <f t="shared" si="10"/>
        <v>3.5500000000000003</v>
      </c>
      <c r="BB23" s="28">
        <f t="shared" ref="BB23" si="11">BB6-BB11</f>
        <v>3.5900000000000003</v>
      </c>
      <c r="BC23" s="32">
        <f>(BB23-B23)/B23</f>
        <v>0.15064102564102569</v>
      </c>
    </row>
    <row r="24" spans="1:55" s="4" customFormat="1" ht="14.1" customHeight="1" x14ac:dyDescent="0.25">
      <c r="A24" s="51" t="s">
        <v>22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</row>
    <row r="25" spans="1:55" s="4" customFormat="1" ht="14.1" customHeight="1" x14ac:dyDescent="0.25">
      <c r="A25" s="22" t="s">
        <v>23</v>
      </c>
      <c r="B25" s="26">
        <f>B7+B8+B9</f>
        <v>10.030000000000001</v>
      </c>
      <c r="C25" s="26">
        <f t="shared" ref="C25:BA25" si="12">C7+C8+C9</f>
        <v>13.280000000000001</v>
      </c>
      <c r="D25" s="26">
        <f t="shared" si="12"/>
        <v>16.73</v>
      </c>
      <c r="E25" s="26">
        <f t="shared" si="12"/>
        <v>15.35</v>
      </c>
      <c r="F25" s="26">
        <f t="shared" si="12"/>
        <v>14.719999999999999</v>
      </c>
      <c r="G25" s="26">
        <f t="shared" si="12"/>
        <v>13.370000000000001</v>
      </c>
      <c r="H25" s="26">
        <f t="shared" si="12"/>
        <v>12.93</v>
      </c>
      <c r="I25" s="26">
        <f t="shared" si="12"/>
        <v>15.75</v>
      </c>
      <c r="J25" s="26">
        <f t="shared" si="12"/>
        <v>18.79</v>
      </c>
      <c r="K25" s="26">
        <f t="shared" si="12"/>
        <v>24.549999999999997</v>
      </c>
      <c r="L25" s="26">
        <f t="shared" si="12"/>
        <v>23.04</v>
      </c>
      <c r="M25" s="26">
        <f t="shared" si="12"/>
        <v>30.4</v>
      </c>
      <c r="N25" s="26">
        <f t="shared" si="12"/>
        <v>34.35</v>
      </c>
      <c r="O25" s="26">
        <f t="shared" si="12"/>
        <v>41.55</v>
      </c>
      <c r="P25" s="26">
        <f t="shared" si="12"/>
        <v>49.9</v>
      </c>
      <c r="Q25" s="26">
        <f t="shared" si="12"/>
        <v>38.480000000000004</v>
      </c>
      <c r="R25" s="26">
        <f t="shared" si="12"/>
        <v>33.159999999999997</v>
      </c>
      <c r="S25" s="26">
        <f t="shared" si="12"/>
        <v>32.980000000000004</v>
      </c>
      <c r="T25" s="26">
        <f t="shared" si="12"/>
        <v>30.939999999999998</v>
      </c>
      <c r="U25" s="26">
        <f t="shared" si="12"/>
        <v>24.1</v>
      </c>
      <c r="V25" s="26">
        <f t="shared" si="12"/>
        <v>28.41</v>
      </c>
      <c r="W25" s="26">
        <f t="shared" si="12"/>
        <v>24.23</v>
      </c>
      <c r="X25" s="26">
        <f t="shared" si="12"/>
        <v>34.07</v>
      </c>
      <c r="Y25" s="26">
        <f t="shared" si="12"/>
        <v>29.66</v>
      </c>
      <c r="Z25" s="26">
        <f t="shared" si="12"/>
        <v>25.41</v>
      </c>
      <c r="AA25" s="26">
        <f t="shared" si="12"/>
        <v>25.810000000000002</v>
      </c>
      <c r="AB25" s="26">
        <f t="shared" si="12"/>
        <v>25.89</v>
      </c>
      <c r="AC25" s="26">
        <f t="shared" si="12"/>
        <v>22.53</v>
      </c>
      <c r="AD25" s="26">
        <f t="shared" si="12"/>
        <v>21.14</v>
      </c>
      <c r="AE25" s="26">
        <f t="shared" si="12"/>
        <v>19.86</v>
      </c>
      <c r="AF25" s="26">
        <f t="shared" si="12"/>
        <v>15.77</v>
      </c>
      <c r="AG25" s="26">
        <f t="shared" si="12"/>
        <v>14.24</v>
      </c>
      <c r="AH25" s="26">
        <f t="shared" si="12"/>
        <v>14.25</v>
      </c>
      <c r="AI25" s="26">
        <f t="shared" si="12"/>
        <v>15.879999999999999</v>
      </c>
      <c r="AJ25" s="26">
        <f t="shared" si="12"/>
        <v>14.8</v>
      </c>
      <c r="AK25" s="26">
        <f t="shared" si="12"/>
        <v>13.55</v>
      </c>
      <c r="AL25" s="26">
        <f t="shared" si="12"/>
        <v>12.22</v>
      </c>
      <c r="AM25" s="26">
        <f t="shared" si="12"/>
        <v>9.7899999999999991</v>
      </c>
      <c r="AN25" s="26">
        <f t="shared" si="12"/>
        <v>9.6900000000000013</v>
      </c>
      <c r="AO25" s="26">
        <f t="shared" si="12"/>
        <v>9.870000000000001</v>
      </c>
      <c r="AP25" s="26">
        <f t="shared" si="12"/>
        <v>8.7200000000000006</v>
      </c>
      <c r="AQ25" s="26">
        <f t="shared" si="12"/>
        <v>8.85</v>
      </c>
      <c r="AR25" s="26">
        <f t="shared" si="12"/>
        <v>8.74</v>
      </c>
      <c r="AS25" s="26">
        <f t="shared" si="12"/>
        <v>8.3099999999999987</v>
      </c>
      <c r="AT25" s="26">
        <f t="shared" si="12"/>
        <v>9.4</v>
      </c>
      <c r="AU25" s="26">
        <f t="shared" si="12"/>
        <v>11.74</v>
      </c>
      <c r="AV25" s="26">
        <f t="shared" si="12"/>
        <v>10.799999999999999</v>
      </c>
      <c r="AW25" s="26">
        <f t="shared" si="12"/>
        <v>4.4800000000000004</v>
      </c>
      <c r="AX25" s="26">
        <f t="shared" si="12"/>
        <v>2.21</v>
      </c>
      <c r="AY25" s="26">
        <f t="shared" si="12"/>
        <v>1.4500000000000002</v>
      </c>
      <c r="AZ25" s="26">
        <f t="shared" si="12"/>
        <v>1.92</v>
      </c>
      <c r="BA25" s="26">
        <f t="shared" si="12"/>
        <v>10.39</v>
      </c>
      <c r="BB25" s="26">
        <f t="shared" ref="BB25" si="13">BB7+BB8+BB9</f>
        <v>10.6</v>
      </c>
      <c r="BC25" s="36">
        <f>(BB25-B25)/B25</f>
        <v>5.6829511465603035E-2</v>
      </c>
    </row>
    <row r="26" spans="1:55" s="4" customFormat="1" ht="14.1" customHeight="1" x14ac:dyDescent="0.25">
      <c r="A26" s="22" t="s">
        <v>24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>
        <f t="shared" ref="X26:BA26" si="14">X12+X13+X14</f>
        <v>12.04</v>
      </c>
      <c r="Y26" s="26">
        <f t="shared" si="14"/>
        <v>12.01</v>
      </c>
      <c r="Z26" s="26">
        <f t="shared" si="14"/>
        <v>12.100000000000001</v>
      </c>
      <c r="AA26" s="26">
        <f t="shared" si="14"/>
        <v>11.57</v>
      </c>
      <c r="AB26" s="26">
        <f t="shared" si="14"/>
        <v>11.18</v>
      </c>
      <c r="AC26" s="26">
        <f t="shared" si="14"/>
        <v>11.77</v>
      </c>
      <c r="AD26" s="26">
        <f t="shared" si="14"/>
        <v>7.55</v>
      </c>
      <c r="AE26" s="26">
        <f t="shared" si="14"/>
        <v>6.71</v>
      </c>
      <c r="AF26" s="26">
        <f t="shared" si="14"/>
        <v>5.76</v>
      </c>
      <c r="AG26" s="26">
        <f t="shared" si="14"/>
        <v>5.33</v>
      </c>
      <c r="AH26" s="26">
        <f t="shared" si="14"/>
        <v>6.9399999999999995</v>
      </c>
      <c r="AI26" s="26">
        <f t="shared" si="14"/>
        <v>8.1999999999999993</v>
      </c>
      <c r="AJ26" s="26">
        <f t="shared" si="14"/>
        <v>8.15</v>
      </c>
      <c r="AK26" s="26">
        <f t="shared" si="14"/>
        <v>5.9399999999999995</v>
      </c>
      <c r="AL26" s="26">
        <f t="shared" si="14"/>
        <v>5.13</v>
      </c>
      <c r="AM26" s="26">
        <f t="shared" si="14"/>
        <v>4.6399999999999997</v>
      </c>
      <c r="AN26" s="26">
        <f t="shared" si="14"/>
        <v>4.68</v>
      </c>
      <c r="AO26" s="26">
        <f t="shared" si="14"/>
        <v>4.49</v>
      </c>
      <c r="AP26" s="26">
        <f t="shared" si="14"/>
        <v>4.41</v>
      </c>
      <c r="AQ26" s="26">
        <f t="shared" si="14"/>
        <v>4.63</v>
      </c>
      <c r="AR26" s="26">
        <f t="shared" si="14"/>
        <v>4.7300000000000004</v>
      </c>
      <c r="AS26" s="26">
        <f t="shared" si="14"/>
        <v>4.7</v>
      </c>
      <c r="AT26" s="26">
        <f t="shared" si="14"/>
        <v>5.32</v>
      </c>
      <c r="AU26" s="26">
        <f t="shared" si="14"/>
        <v>6.81</v>
      </c>
      <c r="AV26" s="26">
        <f t="shared" si="14"/>
        <v>6.2299999999999995</v>
      </c>
      <c r="AW26" s="26">
        <f t="shared" si="14"/>
        <v>1.74</v>
      </c>
      <c r="AX26" s="26">
        <f t="shared" si="14"/>
        <v>0.42000000000000004</v>
      </c>
      <c r="AY26" s="26">
        <f t="shared" si="14"/>
        <v>0.12000000000000001</v>
      </c>
      <c r="AZ26" s="26">
        <f t="shared" si="14"/>
        <v>0.06</v>
      </c>
      <c r="BA26" s="26">
        <f t="shared" si="14"/>
        <v>7.0000000000000007E-2</v>
      </c>
      <c r="BB26" s="26">
        <f t="shared" ref="BB26" si="15">BB12+BB13+BB14</f>
        <v>0.21</v>
      </c>
      <c r="BC26" s="31">
        <f>(BB26-X26)/X26</f>
        <v>-0.98255813953488369</v>
      </c>
    </row>
    <row r="27" spans="1:55" s="4" customFormat="1" ht="14.1" customHeight="1" x14ac:dyDescent="0.25">
      <c r="A27" s="22" t="s">
        <v>25</v>
      </c>
      <c r="B27" s="26">
        <f>B25+B26</f>
        <v>10.030000000000001</v>
      </c>
      <c r="C27" s="26">
        <f t="shared" ref="C27:AY27" si="16">C25+C26</f>
        <v>13.280000000000001</v>
      </c>
      <c r="D27" s="26">
        <f t="shared" si="16"/>
        <v>16.73</v>
      </c>
      <c r="E27" s="26">
        <f t="shared" si="16"/>
        <v>15.35</v>
      </c>
      <c r="F27" s="26">
        <f t="shared" si="16"/>
        <v>14.719999999999999</v>
      </c>
      <c r="G27" s="26">
        <f t="shared" si="16"/>
        <v>13.370000000000001</v>
      </c>
      <c r="H27" s="26">
        <f t="shared" si="16"/>
        <v>12.93</v>
      </c>
      <c r="I27" s="26">
        <f t="shared" si="16"/>
        <v>15.75</v>
      </c>
      <c r="J27" s="26">
        <f t="shared" si="16"/>
        <v>18.79</v>
      </c>
      <c r="K27" s="26">
        <f t="shared" si="16"/>
        <v>24.549999999999997</v>
      </c>
      <c r="L27" s="26">
        <f t="shared" si="16"/>
        <v>23.04</v>
      </c>
      <c r="M27" s="26">
        <f t="shared" si="16"/>
        <v>30.4</v>
      </c>
      <c r="N27" s="26">
        <f t="shared" si="16"/>
        <v>34.35</v>
      </c>
      <c r="O27" s="26">
        <f t="shared" si="16"/>
        <v>41.55</v>
      </c>
      <c r="P27" s="26">
        <f t="shared" si="16"/>
        <v>49.9</v>
      </c>
      <c r="Q27" s="26">
        <f t="shared" si="16"/>
        <v>38.480000000000004</v>
      </c>
      <c r="R27" s="26">
        <f t="shared" si="16"/>
        <v>33.159999999999997</v>
      </c>
      <c r="S27" s="26">
        <f t="shared" si="16"/>
        <v>32.980000000000004</v>
      </c>
      <c r="T27" s="26">
        <f t="shared" si="16"/>
        <v>30.939999999999998</v>
      </c>
      <c r="U27" s="26">
        <f t="shared" si="16"/>
        <v>24.1</v>
      </c>
      <c r="V27" s="26">
        <f t="shared" si="16"/>
        <v>28.41</v>
      </c>
      <c r="W27" s="26">
        <f t="shared" si="16"/>
        <v>24.23</v>
      </c>
      <c r="X27" s="26">
        <f t="shared" si="16"/>
        <v>46.11</v>
      </c>
      <c r="Y27" s="26">
        <f t="shared" si="16"/>
        <v>41.67</v>
      </c>
      <c r="Z27" s="26">
        <f t="shared" si="16"/>
        <v>37.510000000000005</v>
      </c>
      <c r="AA27" s="26">
        <f t="shared" si="16"/>
        <v>37.380000000000003</v>
      </c>
      <c r="AB27" s="26">
        <f t="shared" si="16"/>
        <v>37.07</v>
      </c>
      <c r="AC27" s="26">
        <f t="shared" si="16"/>
        <v>34.299999999999997</v>
      </c>
      <c r="AD27" s="26">
        <f t="shared" si="16"/>
        <v>28.69</v>
      </c>
      <c r="AE27" s="26">
        <f t="shared" si="16"/>
        <v>26.57</v>
      </c>
      <c r="AF27" s="26">
        <f t="shared" si="16"/>
        <v>21.53</v>
      </c>
      <c r="AG27" s="26">
        <f t="shared" si="16"/>
        <v>19.57</v>
      </c>
      <c r="AH27" s="26">
        <f t="shared" si="16"/>
        <v>21.189999999999998</v>
      </c>
      <c r="AI27" s="26">
        <f t="shared" si="16"/>
        <v>24.08</v>
      </c>
      <c r="AJ27" s="26">
        <f t="shared" si="16"/>
        <v>22.950000000000003</v>
      </c>
      <c r="AK27" s="26">
        <f t="shared" si="16"/>
        <v>19.490000000000002</v>
      </c>
      <c r="AL27" s="26">
        <f t="shared" si="16"/>
        <v>17.350000000000001</v>
      </c>
      <c r="AM27" s="26">
        <f t="shared" si="16"/>
        <v>14.43</v>
      </c>
      <c r="AN27" s="26">
        <f t="shared" si="16"/>
        <v>14.370000000000001</v>
      </c>
      <c r="AO27" s="26">
        <f t="shared" si="16"/>
        <v>14.360000000000001</v>
      </c>
      <c r="AP27" s="26">
        <f t="shared" si="16"/>
        <v>13.13</v>
      </c>
      <c r="AQ27" s="26">
        <f t="shared" si="16"/>
        <v>13.48</v>
      </c>
      <c r="AR27" s="26">
        <f t="shared" si="16"/>
        <v>13.47</v>
      </c>
      <c r="AS27" s="26">
        <f t="shared" si="16"/>
        <v>13.009999999999998</v>
      </c>
      <c r="AT27" s="26">
        <f t="shared" si="16"/>
        <v>14.72</v>
      </c>
      <c r="AU27" s="26">
        <f t="shared" si="16"/>
        <v>18.55</v>
      </c>
      <c r="AV27" s="26">
        <f t="shared" si="16"/>
        <v>17.029999999999998</v>
      </c>
      <c r="AW27" s="26">
        <f t="shared" si="16"/>
        <v>6.2200000000000006</v>
      </c>
      <c r="AX27" s="26">
        <f t="shared" si="16"/>
        <v>2.63</v>
      </c>
      <c r="AY27" s="26">
        <f t="shared" si="16"/>
        <v>1.5700000000000003</v>
      </c>
      <c r="AZ27" s="26">
        <f t="shared" ref="AZ27" si="17">AZ25+AZ26</f>
        <v>1.98</v>
      </c>
      <c r="BA27" s="26">
        <f t="shared" ref="BA27:BB27" si="18">BA25+BA26</f>
        <v>10.46</v>
      </c>
      <c r="BB27" s="26">
        <f t="shared" si="18"/>
        <v>10.81</v>
      </c>
      <c r="BC27" s="29">
        <f>(BB27-B27)/B27</f>
        <v>7.7766699900299024E-2</v>
      </c>
    </row>
    <row r="28" spans="1:55" s="4" customFormat="1" ht="14.1" customHeight="1" x14ac:dyDescent="0.25">
      <c r="A28" s="51" t="s">
        <v>26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</row>
    <row r="29" spans="1:55" s="4" customFormat="1" ht="14.1" customHeight="1" x14ac:dyDescent="0.25">
      <c r="A29" s="22" t="s">
        <v>27</v>
      </c>
      <c r="B29" s="41">
        <f>B7/B25</f>
        <v>0.19740777666999001</v>
      </c>
      <c r="C29" s="41">
        <f t="shared" ref="C29:BA29" si="19">C7/C25</f>
        <v>0.24021084337349397</v>
      </c>
      <c r="D29" s="41">
        <f t="shared" si="19"/>
        <v>0.214584578601315</v>
      </c>
      <c r="E29" s="41">
        <f t="shared" si="19"/>
        <v>0.22605863192182413</v>
      </c>
      <c r="F29" s="41">
        <f t="shared" si="19"/>
        <v>0.17934782608695654</v>
      </c>
      <c r="G29" s="41">
        <f t="shared" si="19"/>
        <v>0.20269259536275241</v>
      </c>
      <c r="H29" s="41">
        <f t="shared" si="19"/>
        <v>0.18793503480278423</v>
      </c>
      <c r="I29" s="41">
        <f t="shared" si="19"/>
        <v>0.20698412698412696</v>
      </c>
      <c r="J29" s="41">
        <f t="shared" si="19"/>
        <v>0.19797764768493881</v>
      </c>
      <c r="K29" s="41">
        <f t="shared" si="19"/>
        <v>0.16700610997963342</v>
      </c>
      <c r="L29" s="41">
        <f t="shared" si="19"/>
        <v>0.22048611111111113</v>
      </c>
      <c r="M29" s="41">
        <f t="shared" si="19"/>
        <v>0.24506578947368424</v>
      </c>
      <c r="N29" s="41">
        <f t="shared" si="19"/>
        <v>0.2197962154294032</v>
      </c>
      <c r="O29" s="41">
        <f t="shared" si="19"/>
        <v>0.23947051744885681</v>
      </c>
      <c r="P29" s="41">
        <f t="shared" si="19"/>
        <v>0.18236472945891782</v>
      </c>
      <c r="Q29" s="41">
        <f t="shared" si="19"/>
        <v>0.15878378378378377</v>
      </c>
      <c r="R29" s="41">
        <f t="shared" si="19"/>
        <v>0.15108564535585042</v>
      </c>
      <c r="S29" s="41">
        <f t="shared" si="19"/>
        <v>0.13796240145542751</v>
      </c>
      <c r="T29" s="41">
        <f t="shared" si="19"/>
        <v>0.12087912087912089</v>
      </c>
      <c r="U29" s="41">
        <f t="shared" si="19"/>
        <v>6.2240663900414932E-2</v>
      </c>
      <c r="V29" s="41">
        <f t="shared" si="19"/>
        <v>6.6173882435762055E-2</v>
      </c>
      <c r="W29" s="41">
        <f t="shared" si="19"/>
        <v>9.203466776723071E-2</v>
      </c>
      <c r="X29" s="41">
        <f t="shared" si="19"/>
        <v>0.12562371587907251</v>
      </c>
      <c r="Y29" s="41">
        <f t="shared" si="19"/>
        <v>0.14295347269049224</v>
      </c>
      <c r="Z29" s="41">
        <f t="shared" si="19"/>
        <v>0.1050767414403778</v>
      </c>
      <c r="AA29" s="41">
        <f t="shared" si="19"/>
        <v>0.12630763270050366</v>
      </c>
      <c r="AB29" s="41">
        <f t="shared" si="19"/>
        <v>0.1888760139049826</v>
      </c>
      <c r="AC29" s="41">
        <f t="shared" si="19"/>
        <v>0.1584553928095872</v>
      </c>
      <c r="AD29" s="41">
        <f t="shared" si="19"/>
        <v>0.15657521286660359</v>
      </c>
      <c r="AE29" s="41">
        <f t="shared" si="19"/>
        <v>0.15307150050352467</v>
      </c>
      <c r="AF29" s="41">
        <f t="shared" si="19"/>
        <v>0.17057704502219403</v>
      </c>
      <c r="AG29" s="41">
        <f t="shared" si="19"/>
        <v>0.19241573033707868</v>
      </c>
      <c r="AH29" s="41">
        <f t="shared" si="19"/>
        <v>0.17964912280701756</v>
      </c>
      <c r="AI29" s="41">
        <f t="shared" si="19"/>
        <v>0.20025188916876577</v>
      </c>
      <c r="AJ29" s="41">
        <f t="shared" si="19"/>
        <v>0.18986486486486487</v>
      </c>
      <c r="AK29" s="41">
        <f t="shared" si="19"/>
        <v>0.12693726937269373</v>
      </c>
      <c r="AL29" s="41">
        <f t="shared" si="19"/>
        <v>0.11947626841243862</v>
      </c>
      <c r="AM29" s="41">
        <f t="shared" si="19"/>
        <v>0.10623084780388152</v>
      </c>
      <c r="AN29" s="41">
        <f t="shared" si="19"/>
        <v>0.10835913312693497</v>
      </c>
      <c r="AO29" s="41">
        <f t="shared" si="19"/>
        <v>0.11752786220871325</v>
      </c>
      <c r="AP29" s="41">
        <f t="shared" si="19"/>
        <v>8.6009174311926603E-2</v>
      </c>
      <c r="AQ29" s="41">
        <f t="shared" si="19"/>
        <v>9.0395480225988714E-2</v>
      </c>
      <c r="AR29" s="41">
        <f t="shared" si="19"/>
        <v>7.8947368421052627E-2</v>
      </c>
      <c r="AS29" s="41">
        <f t="shared" si="19"/>
        <v>7.7015643802647429E-2</v>
      </c>
      <c r="AT29" s="41">
        <f t="shared" si="19"/>
        <v>6.3829787234042548E-2</v>
      </c>
      <c r="AU29" s="41">
        <f t="shared" si="19"/>
        <v>5.4514480408858604E-2</v>
      </c>
      <c r="AV29" s="41">
        <f t="shared" si="19"/>
        <v>8.0555555555555561E-2</v>
      </c>
      <c r="AW29" s="41">
        <f t="shared" si="19"/>
        <v>0.1607142857142857</v>
      </c>
      <c r="AX29" s="41">
        <f t="shared" si="19"/>
        <v>0.15837104072398189</v>
      </c>
      <c r="AY29" s="41">
        <f t="shared" si="19"/>
        <v>0.17241379310344826</v>
      </c>
      <c r="AZ29" s="41">
        <f t="shared" si="19"/>
        <v>1.0416666666666668E-2</v>
      </c>
      <c r="BA29" s="41">
        <f t="shared" si="19"/>
        <v>4.0423484119345522E-2</v>
      </c>
      <c r="BB29" s="41">
        <f t="shared" ref="BB29" si="20">BB7/BB25</f>
        <v>1.8867924528301887E-3</v>
      </c>
      <c r="BC29" s="31">
        <f>(BB29-B29)/B29</f>
        <v>-0.99044215742328945</v>
      </c>
    </row>
    <row r="30" spans="1:55" s="4" customFormat="1" ht="14.1" customHeight="1" x14ac:dyDescent="0.25">
      <c r="A30" s="22" t="s">
        <v>28</v>
      </c>
      <c r="B30" s="41">
        <f>B8/B25</f>
        <v>0.3549351944167497</v>
      </c>
      <c r="C30" s="41">
        <f t="shared" ref="C30:BA30" si="21">C8/C25</f>
        <v>0.35466867469879515</v>
      </c>
      <c r="D30" s="41">
        <f t="shared" si="21"/>
        <v>0.37417812313209803</v>
      </c>
      <c r="E30" s="41">
        <f t="shared" si="21"/>
        <v>0.36091205211726385</v>
      </c>
      <c r="F30" s="41">
        <f t="shared" si="21"/>
        <v>0.36005434782608697</v>
      </c>
      <c r="G30" s="41">
        <f t="shared" si="21"/>
        <v>0.37247569184741958</v>
      </c>
      <c r="H30" s="41">
        <f t="shared" si="21"/>
        <v>0.39365815931941223</v>
      </c>
      <c r="I30" s="41">
        <f t="shared" si="21"/>
        <v>0.35365079365079366</v>
      </c>
      <c r="J30" s="41">
        <f t="shared" si="21"/>
        <v>0.37360298030867484</v>
      </c>
      <c r="K30" s="41">
        <f t="shared" si="21"/>
        <v>0.35641547861507133</v>
      </c>
      <c r="L30" s="41">
        <f t="shared" si="21"/>
        <v>0.34114583333333337</v>
      </c>
      <c r="M30" s="41">
        <f t="shared" si="21"/>
        <v>0.32730263157894735</v>
      </c>
      <c r="N30" s="41">
        <f t="shared" si="21"/>
        <v>0.3901018922852984</v>
      </c>
      <c r="O30" s="41">
        <f t="shared" si="21"/>
        <v>0.32129963898916969</v>
      </c>
      <c r="P30" s="41">
        <f t="shared" si="21"/>
        <v>0.34949899799599204</v>
      </c>
      <c r="Q30" s="41">
        <f t="shared" si="21"/>
        <v>0.3573284823284823</v>
      </c>
      <c r="R30" s="41">
        <f t="shared" si="21"/>
        <v>0.35494571773220751</v>
      </c>
      <c r="S30" s="41">
        <f t="shared" si="21"/>
        <v>0.34778653729533049</v>
      </c>
      <c r="T30" s="41">
        <f t="shared" si="21"/>
        <v>0.38235294117647062</v>
      </c>
      <c r="U30" s="41">
        <f t="shared" si="21"/>
        <v>0.34605809128630705</v>
      </c>
      <c r="V30" s="41">
        <f t="shared" si="21"/>
        <v>0.36712425202393523</v>
      </c>
      <c r="W30" s="41">
        <f t="shared" si="21"/>
        <v>0.33553446141147342</v>
      </c>
      <c r="X30" s="41">
        <f t="shared" si="21"/>
        <v>0.33930143821543879</v>
      </c>
      <c r="Y30" s="41">
        <f t="shared" si="21"/>
        <v>0.33917734322319626</v>
      </c>
      <c r="Z30" s="41">
        <f t="shared" si="21"/>
        <v>0.35497835497835495</v>
      </c>
      <c r="AA30" s="41">
        <f t="shared" si="21"/>
        <v>0.35761332816737695</v>
      </c>
      <c r="AB30" s="41">
        <f t="shared" si="21"/>
        <v>0.35110081112398606</v>
      </c>
      <c r="AC30" s="41">
        <f t="shared" si="21"/>
        <v>0.35064358632933867</v>
      </c>
      <c r="AD30" s="41">
        <f t="shared" si="21"/>
        <v>0.33159886471144745</v>
      </c>
      <c r="AE30" s="41">
        <f t="shared" si="21"/>
        <v>0.3202416918429003</v>
      </c>
      <c r="AF30" s="41">
        <f t="shared" si="21"/>
        <v>0.31008243500317056</v>
      </c>
      <c r="AG30" s="41">
        <f t="shared" si="21"/>
        <v>0.2893258426966292</v>
      </c>
      <c r="AH30" s="41">
        <f t="shared" si="21"/>
        <v>0.25122807017543858</v>
      </c>
      <c r="AI30" s="41">
        <f t="shared" si="21"/>
        <v>0.29471032745591941</v>
      </c>
      <c r="AJ30" s="41">
        <f t="shared" si="21"/>
        <v>0.27364864864864863</v>
      </c>
      <c r="AK30" s="41">
        <f t="shared" si="21"/>
        <v>0.31070110701107007</v>
      </c>
      <c r="AL30" s="41">
        <f t="shared" si="21"/>
        <v>0.30196399345335512</v>
      </c>
      <c r="AM30" s="41">
        <f t="shared" si="21"/>
        <v>0.28396322778345251</v>
      </c>
      <c r="AN30" s="41">
        <f t="shared" si="21"/>
        <v>0.28173374613003094</v>
      </c>
      <c r="AO30" s="41">
        <f t="shared" si="21"/>
        <v>0.29685916919959471</v>
      </c>
      <c r="AP30" s="41">
        <f t="shared" si="21"/>
        <v>0.24541284403669725</v>
      </c>
      <c r="AQ30" s="41">
        <f t="shared" si="21"/>
        <v>0.23954802259887009</v>
      </c>
      <c r="AR30" s="41">
        <f t="shared" si="21"/>
        <v>0.23798627002288331</v>
      </c>
      <c r="AS30" s="41">
        <f t="shared" si="21"/>
        <v>0.20938628158844769</v>
      </c>
      <c r="AT30" s="41">
        <f t="shared" si="21"/>
        <v>0.20106382978723403</v>
      </c>
      <c r="AU30" s="41">
        <f t="shared" si="21"/>
        <v>0.16780238500851788</v>
      </c>
      <c r="AV30" s="41">
        <f t="shared" si="21"/>
        <v>0.15185185185185185</v>
      </c>
      <c r="AW30" s="41">
        <f t="shared" si="21"/>
        <v>8.2589285714285712E-2</v>
      </c>
      <c r="AX30" s="41">
        <f t="shared" si="21"/>
        <v>7.6923076923076927E-2</v>
      </c>
      <c r="AY30" s="41">
        <f t="shared" si="21"/>
        <v>9.6551724137931033E-2</v>
      </c>
      <c r="AZ30" s="41">
        <f t="shared" si="21"/>
        <v>0.25520833333333331</v>
      </c>
      <c r="BA30" s="41">
        <f t="shared" si="21"/>
        <v>3.5611164581328195E-2</v>
      </c>
      <c r="BB30" s="41">
        <f t="shared" ref="BB30" si="22">BB8/BB25</f>
        <v>6.6981132075471697E-2</v>
      </c>
      <c r="BC30" s="31">
        <f>(BB30-B30)/B30</f>
        <v>-0.81128630485478059</v>
      </c>
    </row>
    <row r="31" spans="1:55" s="4" customFormat="1" ht="14.1" customHeight="1" x14ac:dyDescent="0.25">
      <c r="A31" s="22" t="s">
        <v>41</v>
      </c>
      <c r="B31" s="41">
        <f>B9/B25</f>
        <v>0.4476570289132602</v>
      </c>
      <c r="C31" s="41">
        <f t="shared" ref="C31:BA31" si="23">C9/C25</f>
        <v>0.40512048192771077</v>
      </c>
      <c r="D31" s="41">
        <f t="shared" si="23"/>
        <v>0.41123729826658695</v>
      </c>
      <c r="E31" s="41">
        <f t="shared" si="23"/>
        <v>0.41302931596091208</v>
      </c>
      <c r="F31" s="41">
        <f t="shared" si="23"/>
        <v>0.4605978260869566</v>
      </c>
      <c r="G31" s="41">
        <f t="shared" si="23"/>
        <v>0.4248317127898279</v>
      </c>
      <c r="H31" s="41">
        <f t="shared" si="23"/>
        <v>0.4184068058778036</v>
      </c>
      <c r="I31" s="41">
        <f t="shared" si="23"/>
        <v>0.43936507936507935</v>
      </c>
      <c r="J31" s="41">
        <f t="shared" si="23"/>
        <v>0.42841937200638641</v>
      </c>
      <c r="K31" s="41">
        <f t="shared" si="23"/>
        <v>0.47657841140529533</v>
      </c>
      <c r="L31" s="41">
        <f t="shared" si="23"/>
        <v>0.43836805555555558</v>
      </c>
      <c r="M31" s="41">
        <f t="shared" si="23"/>
        <v>0.42763157894736842</v>
      </c>
      <c r="N31" s="41">
        <f t="shared" si="23"/>
        <v>0.3901018922852984</v>
      </c>
      <c r="O31" s="41">
        <f t="shared" si="23"/>
        <v>0.43922984356197353</v>
      </c>
      <c r="P31" s="41">
        <f t="shared" si="23"/>
        <v>0.46813627254509016</v>
      </c>
      <c r="Q31" s="41">
        <f t="shared" si="23"/>
        <v>0.48388773388773387</v>
      </c>
      <c r="R31" s="41">
        <f t="shared" si="23"/>
        <v>0.49396863691194209</v>
      </c>
      <c r="S31" s="41">
        <f t="shared" si="23"/>
        <v>0.51425106124924191</v>
      </c>
      <c r="T31" s="41">
        <f t="shared" si="23"/>
        <v>0.49676793794440854</v>
      </c>
      <c r="U31" s="41">
        <f t="shared" si="23"/>
        <v>0.59170124481327802</v>
      </c>
      <c r="V31" s="41">
        <f t="shared" si="23"/>
        <v>0.56670186554030277</v>
      </c>
      <c r="W31" s="41">
        <f t="shared" si="23"/>
        <v>0.57243087082129585</v>
      </c>
      <c r="X31" s="41">
        <f t="shared" si="23"/>
        <v>0.53507484590548871</v>
      </c>
      <c r="Y31" s="41">
        <f t="shared" si="23"/>
        <v>0.51786918408631155</v>
      </c>
      <c r="Z31" s="41">
        <f t="shared" si="23"/>
        <v>0.53994490358126723</v>
      </c>
      <c r="AA31" s="41">
        <f t="shared" si="23"/>
        <v>0.51607903913211928</v>
      </c>
      <c r="AB31" s="41">
        <f t="shared" si="23"/>
        <v>0.46002317497103129</v>
      </c>
      <c r="AC31" s="41">
        <f t="shared" si="23"/>
        <v>0.49090102086107412</v>
      </c>
      <c r="AD31" s="41">
        <f t="shared" si="23"/>
        <v>0.51182592242194891</v>
      </c>
      <c r="AE31" s="41">
        <f t="shared" si="23"/>
        <v>0.52668680765357512</v>
      </c>
      <c r="AF31" s="41">
        <f t="shared" si="23"/>
        <v>0.51934051997463537</v>
      </c>
      <c r="AG31" s="41">
        <f t="shared" si="23"/>
        <v>0.5182584269662921</v>
      </c>
      <c r="AH31" s="41">
        <f t="shared" si="23"/>
        <v>0.56912280701754381</v>
      </c>
      <c r="AI31" s="41">
        <f t="shared" si="23"/>
        <v>0.50503778337531491</v>
      </c>
      <c r="AJ31" s="41">
        <f t="shared" si="23"/>
        <v>0.53648648648648645</v>
      </c>
      <c r="AK31" s="41">
        <f t="shared" si="23"/>
        <v>0.56236162361623609</v>
      </c>
      <c r="AL31" s="41">
        <f t="shared" si="23"/>
        <v>0.57855973813420625</v>
      </c>
      <c r="AM31" s="41">
        <f t="shared" si="23"/>
        <v>0.60980592441266601</v>
      </c>
      <c r="AN31" s="41">
        <f t="shared" si="23"/>
        <v>0.60990712074303399</v>
      </c>
      <c r="AO31" s="41">
        <f t="shared" si="23"/>
        <v>0.58561296859169198</v>
      </c>
      <c r="AP31" s="41">
        <f t="shared" si="23"/>
        <v>0.66857798165137605</v>
      </c>
      <c r="AQ31" s="41">
        <f t="shared" si="23"/>
        <v>0.67005649717514126</v>
      </c>
      <c r="AR31" s="41">
        <f t="shared" si="23"/>
        <v>0.68306636155606404</v>
      </c>
      <c r="AS31" s="41">
        <f t="shared" si="23"/>
        <v>0.71359807460890501</v>
      </c>
      <c r="AT31" s="41">
        <f t="shared" si="23"/>
        <v>0.73510638297872344</v>
      </c>
      <c r="AU31" s="41">
        <f t="shared" si="23"/>
        <v>0.77768313458262361</v>
      </c>
      <c r="AV31" s="41">
        <f t="shared" si="23"/>
        <v>0.7675925925925926</v>
      </c>
      <c r="AW31" s="41">
        <f t="shared" si="23"/>
        <v>0.75669642857142849</v>
      </c>
      <c r="AX31" s="41">
        <f t="shared" si="23"/>
        <v>0.76470588235294112</v>
      </c>
      <c r="AY31" s="41">
        <f t="shared" si="23"/>
        <v>0.7310344827586206</v>
      </c>
      <c r="AZ31" s="41">
        <f t="shared" si="23"/>
        <v>0.734375</v>
      </c>
      <c r="BA31" s="41">
        <f t="shared" si="23"/>
        <v>0.92396535129932622</v>
      </c>
      <c r="BB31" s="41">
        <f t="shared" ref="BB31" si="24">BB9/BB25</f>
        <v>0.93113207547169807</v>
      </c>
      <c r="BC31" s="33">
        <f>(BB31-B31)/B31</f>
        <v>1.0800121864100516</v>
      </c>
    </row>
    <row r="32" spans="1:55" s="4" customFormat="1" ht="14.1" customHeight="1" x14ac:dyDescent="0.25">
      <c r="A32" s="51" t="s">
        <v>30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</row>
    <row r="33" spans="1:55" s="4" customFormat="1" ht="14.1" customHeight="1" x14ac:dyDescent="0.25">
      <c r="A33" s="22" t="s">
        <v>31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>
        <f t="shared" ref="X33:BA33" si="25">X26/X27</f>
        <v>0.26111472565603988</v>
      </c>
      <c r="Y33" s="41">
        <f t="shared" si="25"/>
        <v>0.28821694264458841</v>
      </c>
      <c r="Z33" s="41">
        <f t="shared" si="25"/>
        <v>0.32258064516129031</v>
      </c>
      <c r="AA33" s="41">
        <f t="shared" si="25"/>
        <v>0.30952380952380953</v>
      </c>
      <c r="AB33" s="41">
        <f t="shared" si="25"/>
        <v>0.30159158349069326</v>
      </c>
      <c r="AC33" s="41">
        <f t="shared" si="25"/>
        <v>0.34314868804664722</v>
      </c>
      <c r="AD33" s="41">
        <f t="shared" si="25"/>
        <v>0.26315789473684209</v>
      </c>
      <c r="AE33" s="41">
        <f t="shared" si="25"/>
        <v>0.25254045916447121</v>
      </c>
      <c r="AF33" s="41">
        <f t="shared" si="25"/>
        <v>0.26753367394333488</v>
      </c>
      <c r="AG33" s="41">
        <f t="shared" si="25"/>
        <v>0.27235564639754728</v>
      </c>
      <c r="AH33" s="41">
        <f t="shared" si="25"/>
        <v>0.32751297781972633</v>
      </c>
      <c r="AI33" s="41">
        <f t="shared" si="25"/>
        <v>0.34053156146179403</v>
      </c>
      <c r="AJ33" s="41">
        <f t="shared" si="25"/>
        <v>0.355119825708061</v>
      </c>
      <c r="AK33" s="41">
        <f t="shared" si="25"/>
        <v>0.30477167778347863</v>
      </c>
      <c r="AL33" s="41">
        <f t="shared" si="25"/>
        <v>0.29567723342939478</v>
      </c>
      <c r="AM33" s="41">
        <f t="shared" si="25"/>
        <v>0.32155232155232155</v>
      </c>
      <c r="AN33" s="41">
        <f t="shared" si="25"/>
        <v>0.32567849686847594</v>
      </c>
      <c r="AO33" s="41">
        <f t="shared" si="25"/>
        <v>0.31267409470752089</v>
      </c>
      <c r="AP33" s="41">
        <f t="shared" si="25"/>
        <v>0.33587204874333587</v>
      </c>
      <c r="AQ33" s="41">
        <f t="shared" si="25"/>
        <v>0.34347181008902078</v>
      </c>
      <c r="AR33" s="41">
        <f t="shared" si="25"/>
        <v>0.35115070527097253</v>
      </c>
      <c r="AS33" s="41">
        <f t="shared" si="25"/>
        <v>0.36126056879323604</v>
      </c>
      <c r="AT33" s="41">
        <f t="shared" si="25"/>
        <v>0.36141304347826086</v>
      </c>
      <c r="AU33" s="41">
        <f t="shared" si="25"/>
        <v>0.36711590296495955</v>
      </c>
      <c r="AV33" s="41">
        <f t="shared" si="25"/>
        <v>0.36582501467997652</v>
      </c>
      <c r="AW33" s="41">
        <f t="shared" si="25"/>
        <v>0.27974276527331188</v>
      </c>
      <c r="AX33" s="41">
        <f t="shared" si="25"/>
        <v>0.15969581749049433</v>
      </c>
      <c r="AY33" s="41">
        <f t="shared" si="25"/>
        <v>7.6433121019108277E-2</v>
      </c>
      <c r="AZ33" s="41">
        <f t="shared" si="25"/>
        <v>3.0303030303030304E-2</v>
      </c>
      <c r="BA33" s="41">
        <f t="shared" si="25"/>
        <v>6.6921606118546849E-3</v>
      </c>
      <c r="BB33" s="41">
        <f t="shared" ref="BB33" si="26">BB26/BB27</f>
        <v>1.942645698427382E-2</v>
      </c>
      <c r="BC33" s="31">
        <f>(BB33-X33)/X33</f>
        <v>-0.92560183292816733</v>
      </c>
    </row>
    <row r="34" spans="1:55" s="4" customFormat="1" ht="14.1" customHeight="1" x14ac:dyDescent="0.25">
      <c r="A34" s="22" t="s">
        <v>32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>
        <f t="shared" ref="X34:BA34" si="27">X12/(X12+X7)</f>
        <v>0.35444947209653088</v>
      </c>
      <c r="Y34" s="41">
        <f t="shared" si="27"/>
        <v>0.35365853658536578</v>
      </c>
      <c r="Z34" s="41">
        <f t="shared" si="27"/>
        <v>0.48155339805825237</v>
      </c>
      <c r="AA34" s="41">
        <f t="shared" si="27"/>
        <v>0.40834845735027225</v>
      </c>
      <c r="AB34" s="41">
        <f t="shared" si="27"/>
        <v>0.29538904899135449</v>
      </c>
      <c r="AC34" s="41">
        <f t="shared" si="27"/>
        <v>0.36021505376344082</v>
      </c>
      <c r="AD34" s="41">
        <f t="shared" si="27"/>
        <v>0.23379629629629628</v>
      </c>
      <c r="AE34" s="41">
        <f t="shared" si="27"/>
        <v>0.19576719576719576</v>
      </c>
      <c r="AF34" s="41">
        <f t="shared" si="27"/>
        <v>0.20648967551622419</v>
      </c>
      <c r="AG34" s="41">
        <f t="shared" si="27"/>
        <v>0.18208955223880596</v>
      </c>
      <c r="AH34" s="41">
        <f t="shared" si="27"/>
        <v>0.31182795698924731</v>
      </c>
      <c r="AI34" s="41">
        <f t="shared" si="27"/>
        <v>0.26218097447795818</v>
      </c>
      <c r="AJ34" s="41">
        <f t="shared" si="27"/>
        <v>0.29749999999999999</v>
      </c>
      <c r="AK34" s="41">
        <f t="shared" si="27"/>
        <v>0.25862068965517243</v>
      </c>
      <c r="AL34" s="41">
        <f t="shared" si="27"/>
        <v>0.25510204081632654</v>
      </c>
      <c r="AM34" s="41">
        <f t="shared" si="27"/>
        <v>0.30201342281879195</v>
      </c>
      <c r="AN34" s="41">
        <f t="shared" si="27"/>
        <v>0.29530201342281881</v>
      </c>
      <c r="AO34" s="41">
        <f t="shared" si="27"/>
        <v>0.18309859154929578</v>
      </c>
      <c r="AP34" s="41">
        <f t="shared" si="27"/>
        <v>0.18478260869565219</v>
      </c>
      <c r="AQ34" s="41">
        <f t="shared" si="27"/>
        <v>0.23076923076923075</v>
      </c>
      <c r="AR34" s="41">
        <f t="shared" si="27"/>
        <v>0.23333333333333334</v>
      </c>
      <c r="AS34" s="41">
        <f t="shared" si="27"/>
        <v>0.21951219512195119</v>
      </c>
      <c r="AT34" s="41">
        <f t="shared" si="27"/>
        <v>0.31818181818181823</v>
      </c>
      <c r="AU34" s="41">
        <f t="shared" si="27"/>
        <v>0.31914893617021278</v>
      </c>
      <c r="AV34" s="41">
        <f t="shared" si="27"/>
        <v>0.29838709677419356</v>
      </c>
      <c r="AW34" s="41">
        <f t="shared" si="27"/>
        <v>0.38983050847457629</v>
      </c>
      <c r="AX34" s="41">
        <f t="shared" si="27"/>
        <v>0.22222222222222227</v>
      </c>
      <c r="AY34" s="41">
        <f t="shared" si="27"/>
        <v>0.16666666666666669</v>
      </c>
      <c r="AZ34" s="41">
        <f t="shared" si="27"/>
        <v>0</v>
      </c>
      <c r="BA34" s="41">
        <f t="shared" si="27"/>
        <v>0</v>
      </c>
      <c r="BB34" s="41">
        <f t="shared" ref="BB34" si="28">BB12/(BB12+BB7)</f>
        <v>0</v>
      </c>
      <c r="BC34" s="31">
        <f t="shared" ref="BC34:BC35" si="29">(BB34-X34)/X34</f>
        <v>-1</v>
      </c>
    </row>
    <row r="35" spans="1:55" s="4" customFormat="1" ht="14.1" customHeight="1" x14ac:dyDescent="0.25">
      <c r="A35" s="22" t="s">
        <v>33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>
        <f t="shared" ref="X35:BA35" si="30">X14/(X14+X9)</f>
        <v>0.25071927661323468</v>
      </c>
      <c r="Y35" s="41">
        <f t="shared" si="30"/>
        <v>0.28921795465062472</v>
      </c>
      <c r="Z35" s="41">
        <f t="shared" si="30"/>
        <v>0.31809145129224653</v>
      </c>
      <c r="AA35" s="41">
        <f t="shared" si="30"/>
        <v>0.31622176591375772</v>
      </c>
      <c r="AB35" s="41">
        <f t="shared" si="30"/>
        <v>0.33906770255271923</v>
      </c>
      <c r="AC35" s="41">
        <f t="shared" si="30"/>
        <v>0.37230419977298518</v>
      </c>
      <c r="AD35" s="41">
        <f t="shared" si="30"/>
        <v>0.29967637540453074</v>
      </c>
      <c r="AE35" s="41">
        <f t="shared" si="30"/>
        <v>0.30126920507682026</v>
      </c>
      <c r="AF35" s="41">
        <f t="shared" si="30"/>
        <v>0.31976744186046513</v>
      </c>
      <c r="AG35" s="41">
        <f t="shared" si="30"/>
        <v>0.33152173913043481</v>
      </c>
      <c r="AH35" s="41">
        <f t="shared" si="30"/>
        <v>0.3578780680918448</v>
      </c>
      <c r="AI35" s="41">
        <f t="shared" si="30"/>
        <v>0.39789789789789787</v>
      </c>
      <c r="AJ35" s="41">
        <f t="shared" si="30"/>
        <v>0.39802880970432142</v>
      </c>
      <c r="AK35" s="41">
        <f t="shared" si="30"/>
        <v>0.33333333333333337</v>
      </c>
      <c r="AL35" s="41">
        <f t="shared" si="30"/>
        <v>0.33301886792452828</v>
      </c>
      <c r="AM35" s="41">
        <f t="shared" si="30"/>
        <v>0.3531960996749729</v>
      </c>
      <c r="AN35" s="41">
        <f t="shared" si="30"/>
        <v>0.35900216919739697</v>
      </c>
      <c r="AO35" s="41">
        <f t="shared" si="30"/>
        <v>0.36692223439211391</v>
      </c>
      <c r="AP35" s="41">
        <f t="shared" si="30"/>
        <v>0.37108953613807982</v>
      </c>
      <c r="AQ35" s="41">
        <f t="shared" si="30"/>
        <v>0.37381203801478358</v>
      </c>
      <c r="AR35" s="41">
        <f t="shared" si="30"/>
        <v>0.37877211238293446</v>
      </c>
      <c r="AS35" s="41">
        <f t="shared" si="30"/>
        <v>0.40161453077699294</v>
      </c>
      <c r="AT35" s="41">
        <f t="shared" si="30"/>
        <v>0.39011473962930271</v>
      </c>
      <c r="AU35" s="41">
        <f t="shared" si="30"/>
        <v>0.38683680322364</v>
      </c>
      <c r="AV35" s="41">
        <f t="shared" si="30"/>
        <v>0.39044117647058829</v>
      </c>
      <c r="AW35" s="41">
        <f t="shared" si="30"/>
        <v>0.25982532751091703</v>
      </c>
      <c r="AX35" s="41">
        <f t="shared" si="30"/>
        <v>0.12886597938144331</v>
      </c>
      <c r="AY35" s="41">
        <f t="shared" si="30"/>
        <v>6.1946902654867256E-2</v>
      </c>
      <c r="AZ35" s="41">
        <f t="shared" si="30"/>
        <v>4.0816326530612242E-2</v>
      </c>
      <c r="BA35" s="41">
        <f t="shared" si="30"/>
        <v>7.2388831437435377E-3</v>
      </c>
      <c r="BB35" s="41">
        <f t="shared" ref="BB35" si="31">BB14/(BB14+BB9)</f>
        <v>2.0833333333333332E-2</v>
      </c>
      <c r="BC35" s="31">
        <f t="shared" si="29"/>
        <v>-0.91690573770491801</v>
      </c>
    </row>
    <row r="36" spans="1:55" s="4" customFormat="1" ht="14.1" customHeight="1" x14ac:dyDescent="0.25">
      <c r="A36" s="51" t="s">
        <v>34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</row>
    <row r="37" spans="1:55" s="4" customFormat="1" ht="14.1" customHeight="1" x14ac:dyDescent="0.25">
      <c r="A37" s="22" t="s">
        <v>35</v>
      </c>
      <c r="B37" s="41">
        <f>B9/(B7+B8)</f>
        <v>0.81046931407942246</v>
      </c>
      <c r="C37" s="41">
        <f t="shared" ref="C37:BA37" si="32">C9/(C7+C8)</f>
        <v>0.68101265822784807</v>
      </c>
      <c r="D37" s="41">
        <f t="shared" si="32"/>
        <v>0.69847715736040605</v>
      </c>
      <c r="E37" s="41">
        <f t="shared" si="32"/>
        <v>0.70366259711431745</v>
      </c>
      <c r="F37" s="41">
        <f t="shared" si="32"/>
        <v>0.85390428211586911</v>
      </c>
      <c r="G37" s="41">
        <f t="shared" si="32"/>
        <v>0.73862158647594267</v>
      </c>
      <c r="H37" s="41">
        <f t="shared" si="32"/>
        <v>0.71941489361702138</v>
      </c>
      <c r="I37" s="41">
        <f t="shared" si="32"/>
        <v>0.78369195922989809</v>
      </c>
      <c r="J37" s="41">
        <f t="shared" si="32"/>
        <v>0.74953445065176916</v>
      </c>
      <c r="K37" s="41">
        <f t="shared" si="32"/>
        <v>0.91050583657587547</v>
      </c>
      <c r="L37" s="41">
        <f t="shared" si="32"/>
        <v>0.78052550231839246</v>
      </c>
      <c r="M37" s="41">
        <f t="shared" si="32"/>
        <v>0.74712643678160928</v>
      </c>
      <c r="N37" s="41">
        <f t="shared" si="32"/>
        <v>0.63961813842482107</v>
      </c>
      <c r="O37" s="41">
        <f t="shared" si="32"/>
        <v>0.78326180257510736</v>
      </c>
      <c r="P37" s="41">
        <f t="shared" si="32"/>
        <v>0.88018085908063304</v>
      </c>
      <c r="Q37" s="41">
        <f t="shared" si="32"/>
        <v>0.93756294058408873</v>
      </c>
      <c r="R37" s="41">
        <f t="shared" si="32"/>
        <v>0.97616209773539919</v>
      </c>
      <c r="S37" s="41">
        <f t="shared" si="32"/>
        <v>1.0586766541822723</v>
      </c>
      <c r="T37" s="41">
        <f t="shared" si="32"/>
        <v>0.98715478484264607</v>
      </c>
      <c r="U37" s="41">
        <f t="shared" si="32"/>
        <v>1.4491869918699187</v>
      </c>
      <c r="V37" s="41">
        <f t="shared" si="32"/>
        <v>1.3078797725426485</v>
      </c>
      <c r="W37" s="41">
        <f t="shared" si="32"/>
        <v>1.3388030888030886</v>
      </c>
      <c r="X37" s="41">
        <f t="shared" si="32"/>
        <v>1.1508838383838385</v>
      </c>
      <c r="Y37" s="41">
        <f t="shared" si="32"/>
        <v>1.0741258741258741</v>
      </c>
      <c r="Z37" s="41">
        <f t="shared" si="32"/>
        <v>1.1736526946107786</v>
      </c>
      <c r="AA37" s="41">
        <f t="shared" si="32"/>
        <v>1.066453162530024</v>
      </c>
      <c r="AB37" s="41">
        <f t="shared" si="32"/>
        <v>0.85193133047210301</v>
      </c>
      <c r="AC37" s="41">
        <f t="shared" si="32"/>
        <v>0.96425457715780294</v>
      </c>
      <c r="AD37" s="41">
        <f t="shared" si="32"/>
        <v>1.0484496124031009</v>
      </c>
      <c r="AE37" s="41">
        <f t="shared" si="32"/>
        <v>1.1127659574468085</v>
      </c>
      <c r="AF37" s="41">
        <f t="shared" si="32"/>
        <v>1.0804749340369393</v>
      </c>
      <c r="AG37" s="41">
        <f t="shared" si="32"/>
        <v>1.0758017492711369</v>
      </c>
      <c r="AH37" s="41">
        <f t="shared" si="32"/>
        <v>1.320846905537459</v>
      </c>
      <c r="AI37" s="41">
        <f t="shared" si="32"/>
        <v>1.0203562340966921</v>
      </c>
      <c r="AJ37" s="41">
        <f t="shared" si="32"/>
        <v>1.1574344023323617</v>
      </c>
      <c r="AK37" s="41">
        <f t="shared" si="32"/>
        <v>1.2849915682967961</v>
      </c>
      <c r="AL37" s="41">
        <f t="shared" si="32"/>
        <v>1.3728155339805825</v>
      </c>
      <c r="AM37" s="41">
        <f t="shared" si="32"/>
        <v>1.5628272251308901</v>
      </c>
      <c r="AN37" s="41">
        <f t="shared" si="32"/>
        <v>1.5634920634920635</v>
      </c>
      <c r="AO37" s="41">
        <f t="shared" si="32"/>
        <v>1.4132029339853303</v>
      </c>
      <c r="AP37" s="41">
        <f t="shared" si="32"/>
        <v>2.0173010380622838</v>
      </c>
      <c r="AQ37" s="41">
        <f t="shared" si="32"/>
        <v>2.0308219178082192</v>
      </c>
      <c r="AR37" s="41">
        <f t="shared" si="32"/>
        <v>2.1552346570397112</v>
      </c>
      <c r="AS37" s="41">
        <f t="shared" si="32"/>
        <v>2.4915966386554622</v>
      </c>
      <c r="AT37" s="41">
        <f t="shared" si="32"/>
        <v>2.775100401606426</v>
      </c>
      <c r="AU37" s="41">
        <f t="shared" si="32"/>
        <v>3.4980842911877401</v>
      </c>
      <c r="AV37" s="41">
        <f t="shared" si="32"/>
        <v>3.3027888446215137</v>
      </c>
      <c r="AW37" s="41">
        <f t="shared" si="32"/>
        <v>3.1100917431192667</v>
      </c>
      <c r="AX37" s="41">
        <f t="shared" si="32"/>
        <v>3.25</v>
      </c>
      <c r="AY37" s="41">
        <f t="shared" si="32"/>
        <v>2.7179487179487181</v>
      </c>
      <c r="AZ37" s="41">
        <f t="shared" si="32"/>
        <v>2.7647058823529411</v>
      </c>
      <c r="BA37" s="41">
        <f t="shared" si="32"/>
        <v>12.151898734177214</v>
      </c>
      <c r="BB37" s="41">
        <f t="shared" ref="BB37" si="33">BB9/(BB7+BB8)</f>
        <v>13.520547945205479</v>
      </c>
      <c r="BC37" s="29">
        <f>(BB37-B37)/B37</f>
        <v>15.68236873417335</v>
      </c>
    </row>
    <row r="38" spans="1:55" s="4" customFormat="1" ht="14.1" customHeight="1" x14ac:dyDescent="0.25">
      <c r="A38" s="22" t="s">
        <v>36</v>
      </c>
      <c r="B38" s="41">
        <f>(B7+B8)/B25</f>
        <v>0.55234297108673969</v>
      </c>
      <c r="C38" s="41">
        <f t="shared" ref="C38:BA38" si="34">(C7+C8)/C25</f>
        <v>0.59487951807228912</v>
      </c>
      <c r="D38" s="41">
        <f t="shared" si="34"/>
        <v>0.58876270173341294</v>
      </c>
      <c r="E38" s="41">
        <f t="shared" si="34"/>
        <v>0.58697068403908792</v>
      </c>
      <c r="F38" s="41">
        <f t="shared" si="34"/>
        <v>0.53940217391304346</v>
      </c>
      <c r="G38" s="41">
        <f t="shared" si="34"/>
        <v>0.57516828721017199</v>
      </c>
      <c r="H38" s="41">
        <f t="shared" si="34"/>
        <v>0.58159319412219646</v>
      </c>
      <c r="I38" s="41">
        <f t="shared" si="34"/>
        <v>0.5606349206349206</v>
      </c>
      <c r="J38" s="41">
        <f t="shared" si="34"/>
        <v>0.57158062799361364</v>
      </c>
      <c r="K38" s="41">
        <f t="shared" si="34"/>
        <v>0.52342158859470478</v>
      </c>
      <c r="L38" s="41">
        <f t="shared" si="34"/>
        <v>0.56163194444444453</v>
      </c>
      <c r="M38" s="41">
        <f t="shared" si="34"/>
        <v>0.57236842105263153</v>
      </c>
      <c r="N38" s="41">
        <f t="shared" si="34"/>
        <v>0.60989810771470154</v>
      </c>
      <c r="O38" s="41">
        <f t="shared" si="34"/>
        <v>0.56077015643802641</v>
      </c>
      <c r="P38" s="41">
        <f t="shared" si="34"/>
        <v>0.53186372745490984</v>
      </c>
      <c r="Q38" s="41">
        <f t="shared" si="34"/>
        <v>0.51611226611226602</v>
      </c>
      <c r="R38" s="41">
        <f t="shared" si="34"/>
        <v>0.50603136308805796</v>
      </c>
      <c r="S38" s="41">
        <f t="shared" si="34"/>
        <v>0.48574893875075797</v>
      </c>
      <c r="T38" s="41">
        <f t="shared" si="34"/>
        <v>0.50323206205559157</v>
      </c>
      <c r="U38" s="41">
        <f t="shared" si="34"/>
        <v>0.40829875518672198</v>
      </c>
      <c r="V38" s="41">
        <f t="shared" si="34"/>
        <v>0.43329813445969723</v>
      </c>
      <c r="W38" s="41">
        <f t="shared" si="34"/>
        <v>0.42756912917870415</v>
      </c>
      <c r="X38" s="41">
        <f t="shared" si="34"/>
        <v>0.46492515409451129</v>
      </c>
      <c r="Y38" s="41">
        <f t="shared" si="34"/>
        <v>0.4821308159136885</v>
      </c>
      <c r="Z38" s="41">
        <f t="shared" si="34"/>
        <v>0.46005509641873277</v>
      </c>
      <c r="AA38" s="41">
        <f t="shared" si="34"/>
        <v>0.48392096086788061</v>
      </c>
      <c r="AB38" s="41">
        <f t="shared" si="34"/>
        <v>0.53997682502896871</v>
      </c>
      <c r="AC38" s="41">
        <f t="shared" si="34"/>
        <v>0.50909897913892588</v>
      </c>
      <c r="AD38" s="41">
        <f t="shared" si="34"/>
        <v>0.48817407757805109</v>
      </c>
      <c r="AE38" s="41">
        <f t="shared" si="34"/>
        <v>0.47331319234642499</v>
      </c>
      <c r="AF38" s="41">
        <f t="shared" si="34"/>
        <v>0.48065948002536463</v>
      </c>
      <c r="AG38" s="41">
        <f t="shared" si="34"/>
        <v>0.4817415730337079</v>
      </c>
      <c r="AH38" s="41">
        <f t="shared" si="34"/>
        <v>0.43087719298245619</v>
      </c>
      <c r="AI38" s="41">
        <f t="shared" si="34"/>
        <v>0.49496221662468515</v>
      </c>
      <c r="AJ38" s="41">
        <f t="shared" si="34"/>
        <v>0.46351351351351344</v>
      </c>
      <c r="AK38" s="41">
        <f t="shared" si="34"/>
        <v>0.43763837638376379</v>
      </c>
      <c r="AL38" s="41">
        <f t="shared" si="34"/>
        <v>0.42144026186579381</v>
      </c>
      <c r="AM38" s="41">
        <f t="shared" si="34"/>
        <v>0.39019407558733404</v>
      </c>
      <c r="AN38" s="41">
        <f t="shared" si="34"/>
        <v>0.3900928792569659</v>
      </c>
      <c r="AO38" s="41">
        <f t="shared" si="34"/>
        <v>0.41438703140830796</v>
      </c>
      <c r="AP38" s="41">
        <f t="shared" si="34"/>
        <v>0.33142201834862384</v>
      </c>
      <c r="AQ38" s="41">
        <f t="shared" si="34"/>
        <v>0.32994350282485874</v>
      </c>
      <c r="AR38" s="41">
        <f t="shared" si="34"/>
        <v>0.31693363844393591</v>
      </c>
      <c r="AS38" s="41">
        <f t="shared" si="34"/>
        <v>0.2864019253910951</v>
      </c>
      <c r="AT38" s="41">
        <f t="shared" si="34"/>
        <v>0.26489361702127656</v>
      </c>
      <c r="AU38" s="41">
        <f t="shared" si="34"/>
        <v>0.22231686541737647</v>
      </c>
      <c r="AV38" s="41">
        <f t="shared" si="34"/>
        <v>0.23240740740740742</v>
      </c>
      <c r="AW38" s="41">
        <f t="shared" si="34"/>
        <v>0.24330357142857137</v>
      </c>
      <c r="AX38" s="41">
        <f t="shared" si="34"/>
        <v>0.23529411764705885</v>
      </c>
      <c r="AY38" s="41">
        <f t="shared" si="34"/>
        <v>0.26896551724137929</v>
      </c>
      <c r="AZ38" s="41">
        <f t="shared" si="34"/>
        <v>0.265625</v>
      </c>
      <c r="BA38" s="41">
        <f t="shared" si="34"/>
        <v>7.6034648700673724E-2</v>
      </c>
      <c r="BB38" s="41">
        <f t="shared" ref="BB38" si="35">(BB7+BB8)/BB25</f>
        <v>6.8867924528301885E-2</v>
      </c>
      <c r="BC38" s="31">
        <f t="shared" ref="BC38:BC39" si="36">(BB38-B38)/B38</f>
        <v>-0.87531673591717185</v>
      </c>
    </row>
    <row r="39" spans="1:55" s="4" customFormat="1" ht="14.1" customHeight="1" x14ac:dyDescent="0.25">
      <c r="A39" s="22" t="s">
        <v>37</v>
      </c>
      <c r="B39" s="41">
        <f>(B7+B8+B12+B13)/B27</f>
        <v>0.55234297108673969</v>
      </c>
      <c r="C39" s="41">
        <f t="shared" ref="C39:BA39" si="37">(C7+C8+C12+C13)/C27</f>
        <v>0.59487951807228912</v>
      </c>
      <c r="D39" s="41">
        <f t="shared" si="37"/>
        <v>0.58876270173341294</v>
      </c>
      <c r="E39" s="41">
        <f t="shared" si="37"/>
        <v>0.58697068403908792</v>
      </c>
      <c r="F39" s="41">
        <f t="shared" si="37"/>
        <v>0.53940217391304346</v>
      </c>
      <c r="G39" s="41">
        <f t="shared" si="37"/>
        <v>0.57516828721017199</v>
      </c>
      <c r="H39" s="41">
        <f t="shared" si="37"/>
        <v>0.58159319412219646</v>
      </c>
      <c r="I39" s="41">
        <f t="shared" si="37"/>
        <v>0.5606349206349206</v>
      </c>
      <c r="J39" s="41">
        <f t="shared" si="37"/>
        <v>0.57158062799361364</v>
      </c>
      <c r="K39" s="41">
        <f t="shared" si="37"/>
        <v>0.52342158859470478</v>
      </c>
      <c r="L39" s="41">
        <f t="shared" si="37"/>
        <v>0.56163194444444453</v>
      </c>
      <c r="M39" s="41">
        <f t="shared" si="37"/>
        <v>0.57236842105263153</v>
      </c>
      <c r="N39" s="41">
        <f t="shared" si="37"/>
        <v>0.60989810771470154</v>
      </c>
      <c r="O39" s="41">
        <f t="shared" si="37"/>
        <v>0.56077015643802641</v>
      </c>
      <c r="P39" s="41">
        <f t="shared" si="37"/>
        <v>0.53186372745490984</v>
      </c>
      <c r="Q39" s="41">
        <f t="shared" si="37"/>
        <v>0.51611226611226602</v>
      </c>
      <c r="R39" s="41">
        <f t="shared" si="37"/>
        <v>0.50603136308805796</v>
      </c>
      <c r="S39" s="41">
        <f t="shared" si="37"/>
        <v>0.48574893875075797</v>
      </c>
      <c r="T39" s="41">
        <f t="shared" si="37"/>
        <v>0.50323206205559157</v>
      </c>
      <c r="U39" s="41">
        <f t="shared" si="37"/>
        <v>0.40829875518672198</v>
      </c>
      <c r="V39" s="41">
        <f t="shared" si="37"/>
        <v>0.43329813445969723</v>
      </c>
      <c r="W39" s="41">
        <f t="shared" si="37"/>
        <v>0.42756912917870415</v>
      </c>
      <c r="X39" s="41">
        <f t="shared" si="37"/>
        <v>0.47234873129473004</v>
      </c>
      <c r="Y39" s="41">
        <f t="shared" si="37"/>
        <v>0.48140148788096954</v>
      </c>
      <c r="Z39" s="41">
        <f t="shared" si="37"/>
        <v>0.46360970407891222</v>
      </c>
      <c r="AA39" s="41">
        <f t="shared" si="37"/>
        <v>0.47886570358480463</v>
      </c>
      <c r="AB39" s="41">
        <f t="shared" si="37"/>
        <v>0.5138926355543566</v>
      </c>
      <c r="AC39" s="41">
        <f t="shared" si="37"/>
        <v>0.48629737609329449</v>
      </c>
      <c r="AD39" s="41">
        <f t="shared" si="37"/>
        <v>0.46148483792262113</v>
      </c>
      <c r="AE39" s="41">
        <f t="shared" si="37"/>
        <v>0.43658261196838544</v>
      </c>
      <c r="AF39" s="41">
        <f t="shared" si="37"/>
        <v>0.4407803065490013</v>
      </c>
      <c r="AG39" s="41">
        <f t="shared" si="37"/>
        <v>0.43587123147675016</v>
      </c>
      <c r="AH39" s="41">
        <f t="shared" si="37"/>
        <v>0.40396413402548381</v>
      </c>
      <c r="AI39" s="41">
        <f t="shared" si="37"/>
        <v>0.44684385382059794</v>
      </c>
      <c r="AJ39" s="41">
        <f t="shared" si="37"/>
        <v>0.42527233115468394</v>
      </c>
      <c r="AK39" s="41">
        <f t="shared" si="37"/>
        <v>0.41354540790148786</v>
      </c>
      <c r="AL39" s="41">
        <f t="shared" si="37"/>
        <v>0.3890489913544668</v>
      </c>
      <c r="AM39" s="41">
        <f t="shared" si="37"/>
        <v>0.36036036036036034</v>
      </c>
      <c r="AN39" s="41">
        <f t="shared" si="37"/>
        <v>0.35838552540013918</v>
      </c>
      <c r="AO39" s="41">
        <f t="shared" si="37"/>
        <v>0.36420612813370468</v>
      </c>
      <c r="AP39" s="41">
        <f t="shared" si="37"/>
        <v>0.29398324447829399</v>
      </c>
      <c r="AQ39" s="41">
        <f t="shared" si="37"/>
        <v>0.29747774480712164</v>
      </c>
      <c r="AR39" s="41">
        <f t="shared" si="37"/>
        <v>0.28656273199703042</v>
      </c>
      <c r="AS39" s="41">
        <f t="shared" si="37"/>
        <v>0.23827824750192164</v>
      </c>
      <c r="AT39" s="41">
        <f t="shared" si="37"/>
        <v>0.23029891304347824</v>
      </c>
      <c r="AU39" s="41">
        <f t="shared" si="37"/>
        <v>0.19730458221024255</v>
      </c>
      <c r="AV39" s="41">
        <f t="shared" si="37"/>
        <v>0.20140927774515563</v>
      </c>
      <c r="AW39" s="41">
        <f t="shared" si="37"/>
        <v>0.26366559485530544</v>
      </c>
      <c r="AX39" s="41">
        <f t="shared" si="37"/>
        <v>0.26235741444866917</v>
      </c>
      <c r="AY39" s="41">
        <f t="shared" si="37"/>
        <v>0.28025477707006363</v>
      </c>
      <c r="AZ39" s="41">
        <f t="shared" si="37"/>
        <v>0.25757575757575757</v>
      </c>
      <c r="BA39" s="41">
        <f t="shared" si="37"/>
        <v>7.5525812619502863E-2</v>
      </c>
      <c r="BB39" s="41">
        <f t="shared" ref="BB39" si="38">(BB7+BB8+BB12+BB13)/BB27</f>
        <v>6.7530064754856609E-2</v>
      </c>
      <c r="BC39" s="31">
        <f t="shared" si="36"/>
        <v>-0.87773888998353577</v>
      </c>
    </row>
    <row r="40" spans="1:55" s="4" customFormat="1" ht="14.1" customHeight="1" x14ac:dyDescent="0.25">
      <c r="A40" s="51" t="s">
        <v>38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</row>
    <row r="41" spans="1:55" s="4" customFormat="1" ht="14.1" customHeight="1" x14ac:dyDescent="0.25">
      <c r="A41" s="22" t="s">
        <v>39</v>
      </c>
      <c r="B41" s="41">
        <f>(B6*B25+B11*B26)/B27</f>
        <v>3.12</v>
      </c>
      <c r="C41" s="41">
        <f t="shared" ref="C41:BA41" si="39">(C6*C25+C11*C26)/C27</f>
        <v>4.3</v>
      </c>
      <c r="D41" s="41">
        <f t="shared" si="39"/>
        <v>5.57</v>
      </c>
      <c r="E41" s="41">
        <f t="shared" si="39"/>
        <v>5.03</v>
      </c>
      <c r="F41" s="41">
        <f t="shared" si="39"/>
        <v>4.54</v>
      </c>
      <c r="G41" s="41">
        <f t="shared" si="39"/>
        <v>4.4000000000000004</v>
      </c>
      <c r="H41" s="41">
        <f t="shared" si="39"/>
        <v>4.4400000000000004</v>
      </c>
      <c r="I41" s="41">
        <f t="shared" si="39"/>
        <v>5.01</v>
      </c>
      <c r="J41" s="41">
        <f t="shared" si="39"/>
        <v>6.26</v>
      </c>
      <c r="K41" s="41">
        <f t="shared" si="39"/>
        <v>9.8000000000000007</v>
      </c>
      <c r="L41" s="41">
        <f t="shared" si="39"/>
        <v>8.93</v>
      </c>
      <c r="M41" s="41">
        <f t="shared" si="39"/>
        <v>11.35</v>
      </c>
      <c r="N41" s="41">
        <f t="shared" si="39"/>
        <v>11.93</v>
      </c>
      <c r="O41" s="41">
        <f t="shared" si="39"/>
        <v>16.18</v>
      </c>
      <c r="P41" s="41">
        <f t="shared" si="39"/>
        <v>19.55</v>
      </c>
      <c r="Q41" s="41">
        <f t="shared" si="39"/>
        <v>16.12</v>
      </c>
      <c r="R41" s="41">
        <f t="shared" si="39"/>
        <v>14.51</v>
      </c>
      <c r="S41" s="41">
        <f t="shared" si="39"/>
        <v>15.14</v>
      </c>
      <c r="T41" s="41">
        <f t="shared" si="39"/>
        <v>13.81</v>
      </c>
      <c r="U41" s="41">
        <f t="shared" si="39"/>
        <v>11.48</v>
      </c>
      <c r="V41" s="41">
        <f t="shared" si="39"/>
        <v>13.18</v>
      </c>
      <c r="W41" s="41">
        <f t="shared" si="39"/>
        <v>12.79</v>
      </c>
      <c r="X41" s="41">
        <f t="shared" si="39"/>
        <v>14.075402298850575</v>
      </c>
      <c r="Y41" s="41">
        <f t="shared" si="39"/>
        <v>12.075872330213581</v>
      </c>
      <c r="Z41" s="41">
        <f t="shared" si="39"/>
        <v>10.689354838709678</v>
      </c>
      <c r="AA41" s="41">
        <f t="shared" si="39"/>
        <v>10.461904761904762</v>
      </c>
      <c r="AB41" s="41">
        <f t="shared" si="39"/>
        <v>9.5899757216077699</v>
      </c>
      <c r="AC41" s="41">
        <f t="shared" si="39"/>
        <v>8.9267142857142865</v>
      </c>
      <c r="AD41" s="41">
        <f t="shared" si="39"/>
        <v>8.5868421052631589</v>
      </c>
      <c r="AE41" s="41">
        <f t="shared" si="39"/>
        <v>8.3576891230711325</v>
      </c>
      <c r="AF41" s="41">
        <f t="shared" si="39"/>
        <v>6.6235531816070594</v>
      </c>
      <c r="AG41" s="41">
        <f t="shared" si="39"/>
        <v>5.9859427695452228</v>
      </c>
      <c r="AH41" s="41">
        <f t="shared" si="39"/>
        <v>6.5176781500707888</v>
      </c>
      <c r="AI41" s="41">
        <f t="shared" si="39"/>
        <v>6.5603488372093022</v>
      </c>
      <c r="AJ41" s="41">
        <f t="shared" si="39"/>
        <v>6.4376252723311547</v>
      </c>
      <c r="AK41" s="41">
        <f t="shared" si="39"/>
        <v>6.0344381734222674</v>
      </c>
      <c r="AL41" s="41">
        <f t="shared" si="39"/>
        <v>5.6559942363112388</v>
      </c>
      <c r="AM41" s="41">
        <f t="shared" si="39"/>
        <v>4.7539293139293139</v>
      </c>
      <c r="AN41" s="41">
        <f t="shared" si="39"/>
        <v>4.7181002087682673</v>
      </c>
      <c r="AO41" s="41">
        <f t="shared" si="39"/>
        <v>4.6126810584958218</v>
      </c>
      <c r="AP41" s="41">
        <f t="shared" si="39"/>
        <v>4.6036785986290942</v>
      </c>
      <c r="AQ41" s="41">
        <f t="shared" si="39"/>
        <v>4.7047551928783378</v>
      </c>
      <c r="AR41" s="41">
        <f t="shared" si="39"/>
        <v>4.7207498144023754</v>
      </c>
      <c r="AS41" s="41">
        <f t="shared" si="39"/>
        <v>4.8230284396617984</v>
      </c>
      <c r="AT41" s="41">
        <f t="shared" si="39"/>
        <v>5.4992391304347832</v>
      </c>
      <c r="AU41" s="41">
        <f t="shared" si="39"/>
        <v>7.1435849056603784</v>
      </c>
      <c r="AV41" s="41">
        <f t="shared" si="39"/>
        <v>6.3576394597768653</v>
      </c>
      <c r="AW41" s="41">
        <f t="shared" si="39"/>
        <v>2.1644372990353697</v>
      </c>
      <c r="AX41" s="41">
        <f t="shared" si="39"/>
        <v>0.94627376425855525</v>
      </c>
      <c r="AY41" s="41">
        <f t="shared" si="39"/>
        <v>0.55872611464968147</v>
      </c>
      <c r="AZ41" s="41">
        <f t="shared" si="39"/>
        <v>0.5342424242424243</v>
      </c>
      <c r="BA41" s="41">
        <f t="shared" si="39"/>
        <v>3.5562428298279158</v>
      </c>
      <c r="BB41" s="41">
        <f t="shared" ref="BB41" si="40">(BB6*BB25+BB11*BB26)/BB27</f>
        <v>3.6102590194264574</v>
      </c>
      <c r="BC41" s="29">
        <f>(BB41-B41)/B41</f>
        <v>0.15713430109822349</v>
      </c>
    </row>
    <row r="42" spans="1:55" s="4" customFormat="1" ht="14.1" customHeight="1" x14ac:dyDescent="0.25">
      <c r="A42" s="22" t="s">
        <v>40</v>
      </c>
      <c r="B42" s="41">
        <f>B5-(B6*B31)</f>
        <v>6.2733100697906279</v>
      </c>
      <c r="C42" s="41">
        <f t="shared" ref="C42:BA42" si="41">C5-(C6*C31)</f>
        <v>6.2779819277108437</v>
      </c>
      <c r="D42" s="41">
        <f t="shared" si="41"/>
        <v>7.8594082486551109</v>
      </c>
      <c r="E42" s="41">
        <f t="shared" si="41"/>
        <v>7.3724625407166116</v>
      </c>
      <c r="F42" s="41">
        <f t="shared" si="41"/>
        <v>7.6488858695652171</v>
      </c>
      <c r="G42" s="41">
        <f t="shared" si="41"/>
        <v>7.1607404637247569</v>
      </c>
      <c r="H42" s="41">
        <f t="shared" si="41"/>
        <v>6.9322737819025511</v>
      </c>
      <c r="I42" s="41">
        <f t="shared" si="41"/>
        <v>7.3687809523809529</v>
      </c>
      <c r="J42" s="41">
        <f t="shared" si="41"/>
        <v>9.2180947312400221</v>
      </c>
      <c r="K42" s="41">
        <f t="shared" si="41"/>
        <v>12.029531568228105</v>
      </c>
      <c r="L42" s="41">
        <f t="shared" si="41"/>
        <v>10.125373263888887</v>
      </c>
      <c r="M42" s="41">
        <f t="shared" si="41"/>
        <v>12.196381578947371</v>
      </c>
      <c r="N42" s="41">
        <f t="shared" si="41"/>
        <v>12.99608442503639</v>
      </c>
      <c r="O42" s="41">
        <f t="shared" si="41"/>
        <v>17.443261131167269</v>
      </c>
      <c r="P42" s="41">
        <f t="shared" si="41"/>
        <v>40.967935871743485</v>
      </c>
      <c r="Q42" s="41">
        <f t="shared" si="41"/>
        <v>33.679729729729729</v>
      </c>
      <c r="R42" s="41">
        <f t="shared" si="41"/>
        <v>32.262515078407716</v>
      </c>
      <c r="S42" s="41">
        <f t="shared" si="41"/>
        <v>31.604238932686478</v>
      </c>
      <c r="T42" s="41">
        <f t="shared" si="41"/>
        <v>24.679634776987719</v>
      </c>
      <c r="U42" s="41">
        <f t="shared" si="41"/>
        <v>20.657269709543566</v>
      </c>
      <c r="V42" s="41">
        <f t="shared" si="41"/>
        <v>21.820869412178808</v>
      </c>
      <c r="W42" s="41">
        <f t="shared" si="41"/>
        <v>13.958609162195629</v>
      </c>
      <c r="X42" s="41">
        <f t="shared" si="41"/>
        <v>19.82951863809803</v>
      </c>
      <c r="Y42" s="41">
        <f t="shared" si="41"/>
        <v>17.072501685772082</v>
      </c>
      <c r="Z42" s="41">
        <f t="shared" si="41"/>
        <v>13.276914600550965</v>
      </c>
      <c r="AA42" s="41">
        <f t="shared" si="41"/>
        <v>13.532243316543976</v>
      </c>
      <c r="AB42" s="41">
        <f t="shared" si="41"/>
        <v>13.181738122827344</v>
      </c>
      <c r="AC42" s="41">
        <f t="shared" si="41"/>
        <v>12.814993342210387</v>
      </c>
      <c r="AD42" s="41">
        <f t="shared" si="41"/>
        <v>11.564966887417221</v>
      </c>
      <c r="AE42" s="41">
        <f t="shared" si="41"/>
        <v>10.922668680765359</v>
      </c>
      <c r="AF42" s="41">
        <f t="shared" si="41"/>
        <v>7.2743373493975909</v>
      </c>
      <c r="AG42" s="41">
        <f t="shared" si="41"/>
        <v>6.8470084269662923</v>
      </c>
      <c r="AH42" s="41">
        <f t="shared" si="41"/>
        <v>5.7377543859649114</v>
      </c>
      <c r="AI42" s="41">
        <f t="shared" si="41"/>
        <v>6.5872670025188906</v>
      </c>
      <c r="AJ42" s="41">
        <f t="shared" si="41"/>
        <v>6.13</v>
      </c>
      <c r="AK42" s="41">
        <f t="shared" si="41"/>
        <v>5.8897490774907748</v>
      </c>
      <c r="AL42" s="41">
        <f t="shared" si="41"/>
        <v>5.1347217675941064</v>
      </c>
      <c r="AM42" s="41">
        <f t="shared" si="41"/>
        <v>4.4463023493360572</v>
      </c>
      <c r="AN42" s="41">
        <f t="shared" si="41"/>
        <v>3.9462229102167186</v>
      </c>
      <c r="AO42" s="41">
        <f t="shared" si="41"/>
        <v>3.9018338399189467</v>
      </c>
      <c r="AP42" s="41">
        <f t="shared" si="41"/>
        <v>3.6529357798165139</v>
      </c>
      <c r="AQ42" s="41">
        <f t="shared" si="41"/>
        <v>3.7644858757062152</v>
      </c>
      <c r="AR42" s="41">
        <f t="shared" si="41"/>
        <v>3.6521510297482842</v>
      </c>
      <c r="AS42" s="41">
        <f t="shared" si="41"/>
        <v>4.262394705174489</v>
      </c>
      <c r="AT42" s="41">
        <f t="shared" si="41"/>
        <v>3.3779680851063825</v>
      </c>
      <c r="AU42" s="41">
        <f t="shared" si="41"/>
        <v>3.5152299829642244</v>
      </c>
      <c r="AV42" s="41">
        <f t="shared" si="41"/>
        <v>3.4405185185185179</v>
      </c>
      <c r="AW42" s="41">
        <f t="shared" si="41"/>
        <v>5.7723214285714279</v>
      </c>
      <c r="AX42" s="41">
        <f t="shared" si="41"/>
        <v>6.3064705882352943</v>
      </c>
      <c r="AY42" s="41">
        <f t="shared" si="41"/>
        <v>4.1213793103448273</v>
      </c>
      <c r="AZ42" s="41">
        <f t="shared" si="41"/>
        <v>3.5660937500000003</v>
      </c>
      <c r="BA42" s="41">
        <f t="shared" si="41"/>
        <v>2.3022040423484125</v>
      </c>
      <c r="BB42" s="41">
        <f t="shared" ref="BB42" si="42">BB5-(BB6*BB31)</f>
        <v>7.473433962264151</v>
      </c>
      <c r="BC42" s="29">
        <f>(BB42-B42)/B42</f>
        <v>0.19130632459134567</v>
      </c>
    </row>
    <row r="43" spans="1:55" s="4" customFormat="1" ht="14.1" customHeight="1" x14ac:dyDescent="0.25">
      <c r="A43" s="51" t="s">
        <v>42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</row>
    <row r="44" spans="1:55" s="4" customFormat="1" ht="14.1" customHeight="1" x14ac:dyDescent="0.25">
      <c r="A44" s="22" t="s">
        <v>43</v>
      </c>
      <c r="B44" s="42">
        <f>B15-B6</f>
        <v>-3.12</v>
      </c>
      <c r="C44" s="42">
        <f t="shared" ref="C44:BA44" si="43">C15-C6</f>
        <v>-4.3</v>
      </c>
      <c r="D44" s="42">
        <f t="shared" si="43"/>
        <v>-5.57</v>
      </c>
      <c r="E44" s="42">
        <f t="shared" si="43"/>
        <v>-5.03</v>
      </c>
      <c r="F44" s="42">
        <f t="shared" si="43"/>
        <v>-4.54</v>
      </c>
      <c r="G44" s="42">
        <f t="shared" si="43"/>
        <v>-4.4000000000000004</v>
      </c>
      <c r="H44" s="42">
        <f t="shared" si="43"/>
        <v>-4.4400000000000004</v>
      </c>
      <c r="I44" s="42">
        <f t="shared" si="43"/>
        <v>-5.01</v>
      </c>
      <c r="J44" s="42">
        <f t="shared" si="43"/>
        <v>-6.26</v>
      </c>
      <c r="K44" s="42">
        <f t="shared" si="43"/>
        <v>-3.0500000000000007</v>
      </c>
      <c r="L44" s="42">
        <f t="shared" si="43"/>
        <v>-1.9299999999999997</v>
      </c>
      <c r="M44" s="42">
        <f t="shared" si="43"/>
        <v>8.15</v>
      </c>
      <c r="N44" s="42">
        <f t="shared" si="43"/>
        <v>3.1300000000000008</v>
      </c>
      <c r="O44" s="42">
        <f t="shared" si="43"/>
        <v>-0.67999999999999972</v>
      </c>
      <c r="P44" s="42">
        <f t="shared" si="43"/>
        <v>5.4499999999999993</v>
      </c>
      <c r="Q44" s="42">
        <f t="shared" si="43"/>
        <v>-11.120000000000001</v>
      </c>
      <c r="R44" s="42">
        <f t="shared" si="43"/>
        <v>-4.51</v>
      </c>
      <c r="S44" s="42">
        <f t="shared" si="43"/>
        <v>9.86</v>
      </c>
      <c r="T44" s="42">
        <f t="shared" si="43"/>
        <v>-1.8100000000000005</v>
      </c>
      <c r="U44" s="42">
        <f t="shared" si="43"/>
        <v>-6.48</v>
      </c>
      <c r="V44" s="42">
        <f t="shared" si="43"/>
        <v>-7.18</v>
      </c>
      <c r="W44" s="42">
        <f t="shared" si="43"/>
        <v>0.71000000000000085</v>
      </c>
      <c r="X44" s="42">
        <f t="shared" si="43"/>
        <v>-4.120000000000001</v>
      </c>
      <c r="Y44" s="42">
        <f t="shared" si="43"/>
        <v>0.8100000000000005</v>
      </c>
      <c r="Z44" s="42">
        <f t="shared" si="43"/>
        <v>-0.22000000000000064</v>
      </c>
      <c r="AA44" s="42">
        <f t="shared" si="43"/>
        <v>23.39</v>
      </c>
      <c r="AB44" s="42">
        <f t="shared" si="43"/>
        <v>-3.3000000000000007</v>
      </c>
      <c r="AC44" s="42">
        <f t="shared" si="43"/>
        <v>-1.9399999999999995</v>
      </c>
      <c r="AD44" s="42">
        <f t="shared" si="43"/>
        <v>-2.6500000000000004</v>
      </c>
      <c r="AE44" s="42">
        <f t="shared" si="43"/>
        <v>-2.83</v>
      </c>
      <c r="AF44" s="42">
        <f t="shared" si="43"/>
        <v>-3.79</v>
      </c>
      <c r="AG44" s="42">
        <f t="shared" si="43"/>
        <v>-3.26</v>
      </c>
      <c r="AH44" s="42">
        <f t="shared" si="43"/>
        <v>-3.95</v>
      </c>
      <c r="AI44" s="42">
        <f t="shared" si="43"/>
        <v>-3.74</v>
      </c>
      <c r="AJ44" s="42">
        <f t="shared" si="43"/>
        <v>-3.4000000000000004</v>
      </c>
      <c r="AK44" s="42">
        <f t="shared" si="43"/>
        <v>-3.2199999999999998</v>
      </c>
      <c r="AL44" s="42">
        <f t="shared" si="43"/>
        <v>-3.75</v>
      </c>
      <c r="AM44" s="42">
        <f t="shared" si="43"/>
        <v>-2.9299999999999997</v>
      </c>
      <c r="AN44" s="42">
        <f t="shared" si="43"/>
        <v>-2.88</v>
      </c>
      <c r="AO44" s="42">
        <f t="shared" si="43"/>
        <v>-2.66</v>
      </c>
      <c r="AP44" s="42">
        <f t="shared" si="43"/>
        <v>-2.6900000000000004</v>
      </c>
      <c r="AQ44" s="42">
        <f t="shared" si="43"/>
        <v>-2.8099999999999996</v>
      </c>
      <c r="AR44" s="42">
        <f t="shared" si="43"/>
        <v>-2.3099999999999996</v>
      </c>
      <c r="AS44" s="42">
        <f t="shared" si="43"/>
        <v>-2.5599999999999996</v>
      </c>
      <c r="AT44" s="42">
        <f t="shared" si="43"/>
        <v>-2.41</v>
      </c>
      <c r="AU44" s="42">
        <f t="shared" si="43"/>
        <v>-2.3000000000000007</v>
      </c>
      <c r="AV44" s="42">
        <f t="shared" si="43"/>
        <v>-2.3600000000000003</v>
      </c>
      <c r="AW44" s="41">
        <f t="shared" si="43"/>
        <v>0.35999999999999988</v>
      </c>
      <c r="AX44" s="41">
        <f t="shared" si="43"/>
        <v>1.91</v>
      </c>
      <c r="AY44" s="41">
        <f t="shared" si="43"/>
        <v>2.4</v>
      </c>
      <c r="AZ44" s="42">
        <f t="shared" si="43"/>
        <v>-0.55000000000000004</v>
      </c>
      <c r="BA44" s="41">
        <f t="shared" si="43"/>
        <v>31.090000000000003</v>
      </c>
      <c r="BB44" s="41">
        <f t="shared" ref="BB44" si="44">BB15-BB6</f>
        <v>25.32</v>
      </c>
      <c r="BC44" s="31">
        <f>(BB44-B44)/B44</f>
        <v>-9.115384615384615</v>
      </c>
    </row>
    <row r="45" spans="1:55" s="4" customFormat="1" ht="14.1" customHeight="1" x14ac:dyDescent="0.25">
      <c r="A45" s="22" t="s">
        <v>44</v>
      </c>
      <c r="B45" s="41">
        <f>B5-B15</f>
        <v>7.67</v>
      </c>
      <c r="C45" s="41">
        <f t="shared" ref="C45:BA45" si="45">C5-C15</f>
        <v>8.02</v>
      </c>
      <c r="D45" s="41">
        <f t="shared" si="45"/>
        <v>10.15</v>
      </c>
      <c r="E45" s="41">
        <f t="shared" si="45"/>
        <v>9.4499999999999993</v>
      </c>
      <c r="F45" s="41">
        <f t="shared" si="45"/>
        <v>9.74</v>
      </c>
      <c r="G45" s="41">
        <f t="shared" si="45"/>
        <v>9.0299999999999994</v>
      </c>
      <c r="H45" s="41">
        <f t="shared" si="45"/>
        <v>8.7899999999999991</v>
      </c>
      <c r="I45" s="41">
        <f t="shared" si="45"/>
        <v>9.57</v>
      </c>
      <c r="J45" s="41">
        <f t="shared" si="45"/>
        <v>11.9</v>
      </c>
      <c r="K45" s="41">
        <f t="shared" si="45"/>
        <v>9.9499999999999993</v>
      </c>
      <c r="L45" s="41">
        <f t="shared" si="45"/>
        <v>7.0399999999999991</v>
      </c>
      <c r="M45" s="41">
        <f t="shared" si="45"/>
        <v>-2.4499999999999993</v>
      </c>
      <c r="N45" s="41">
        <f t="shared" si="45"/>
        <v>2.5899999999999981</v>
      </c>
      <c r="O45" s="41">
        <f t="shared" si="45"/>
        <v>9.0500000000000007</v>
      </c>
      <c r="P45" s="41">
        <f t="shared" si="45"/>
        <v>25.119999999999997</v>
      </c>
      <c r="Q45" s="41">
        <f t="shared" si="45"/>
        <v>36.479999999999997</v>
      </c>
      <c r="R45" s="41">
        <f t="shared" si="45"/>
        <v>29.43</v>
      </c>
      <c r="S45" s="41">
        <f t="shared" si="45"/>
        <v>14.39</v>
      </c>
      <c r="T45" s="41">
        <f t="shared" si="45"/>
        <v>19.54</v>
      </c>
      <c r="U45" s="41">
        <f t="shared" si="45"/>
        <v>22.45</v>
      </c>
      <c r="V45" s="41">
        <f t="shared" si="45"/>
        <v>23.29</v>
      </c>
      <c r="W45" s="41">
        <f t="shared" si="45"/>
        <v>7.7800000000000011</v>
      </c>
      <c r="X45" s="41">
        <f t="shared" si="45"/>
        <v>15.989999999999998</v>
      </c>
      <c r="Y45" s="41">
        <f t="shared" si="45"/>
        <v>9.18</v>
      </c>
      <c r="Z45" s="41">
        <f t="shared" si="45"/>
        <v>7.5300000000000011</v>
      </c>
      <c r="AA45" s="41">
        <f t="shared" si="45"/>
        <v>-15.96</v>
      </c>
      <c r="AB45" s="41">
        <f t="shared" si="45"/>
        <v>10.379999999999999</v>
      </c>
      <c r="AC45" s="41">
        <f t="shared" si="45"/>
        <v>9.4400000000000013</v>
      </c>
      <c r="AD45" s="41">
        <f t="shared" si="45"/>
        <v>9.2600000000000016</v>
      </c>
      <c r="AE45" s="41">
        <f t="shared" si="45"/>
        <v>9.1000000000000014</v>
      </c>
      <c r="AF45" s="41">
        <f t="shared" si="45"/>
        <v>7.32</v>
      </c>
      <c r="AG45" s="41">
        <f t="shared" si="45"/>
        <v>6.73</v>
      </c>
      <c r="AH45" s="41">
        <f t="shared" si="45"/>
        <v>6.3699999999999992</v>
      </c>
      <c r="AI45" s="41">
        <f t="shared" si="45"/>
        <v>6.6199999999999992</v>
      </c>
      <c r="AJ45" s="41">
        <f t="shared" si="45"/>
        <v>6.1</v>
      </c>
      <c r="AK45" s="41">
        <f t="shared" si="45"/>
        <v>5.9499999999999993</v>
      </c>
      <c r="AL45" s="41">
        <f t="shared" si="45"/>
        <v>6.0399999999999991</v>
      </c>
      <c r="AM45" s="41">
        <f t="shared" si="45"/>
        <v>5.16</v>
      </c>
      <c r="AN45" s="41">
        <f t="shared" si="45"/>
        <v>4.63</v>
      </c>
      <c r="AO45" s="41">
        <f t="shared" si="45"/>
        <v>4.32</v>
      </c>
      <c r="AP45" s="41">
        <f t="shared" si="45"/>
        <v>4.54</v>
      </c>
      <c r="AQ45" s="41">
        <f t="shared" si="45"/>
        <v>4.74</v>
      </c>
      <c r="AR45" s="41">
        <f t="shared" si="45"/>
        <v>4.2</v>
      </c>
      <c r="AS45" s="41">
        <f t="shared" si="45"/>
        <v>5.23</v>
      </c>
      <c r="AT45" s="41">
        <f t="shared" si="45"/>
        <v>4.09</v>
      </c>
      <c r="AU45" s="41">
        <f t="shared" si="45"/>
        <v>3.9700000000000006</v>
      </c>
      <c r="AV45" s="41">
        <f t="shared" si="45"/>
        <v>4.09</v>
      </c>
      <c r="AW45" s="41">
        <f t="shared" si="45"/>
        <v>4.7699999999999996</v>
      </c>
      <c r="AX45" s="41">
        <f t="shared" si="45"/>
        <v>4.1399999999999997</v>
      </c>
      <c r="AY45" s="41">
        <f t="shared" si="45"/>
        <v>1.5599999999999996</v>
      </c>
      <c r="AZ45" s="41">
        <f t="shared" si="45"/>
        <v>3.97</v>
      </c>
      <c r="BA45" s="42">
        <f t="shared" si="45"/>
        <v>-29.060000000000002</v>
      </c>
      <c r="BB45" s="42">
        <f t="shared" ref="BB45" si="46">BB5-BB15</f>
        <v>-18.100000000000001</v>
      </c>
      <c r="BC45" s="31">
        <f t="shared" ref="BC45:BC46" si="47">(BB45-B45)/B45</f>
        <v>-3.3598435462842247</v>
      </c>
    </row>
    <row r="46" spans="1:55" s="4" customFormat="1" ht="14.1" customHeight="1" x14ac:dyDescent="0.25">
      <c r="A46" s="22" t="s">
        <v>45</v>
      </c>
      <c r="B46" s="41">
        <f>(B6-B11)+B22</f>
        <v>10.79</v>
      </c>
      <c r="C46" s="41">
        <f t="shared" ref="C46:BA46" si="48">(C6-C11)+C22</f>
        <v>12.32</v>
      </c>
      <c r="D46" s="41">
        <f t="shared" si="48"/>
        <v>15.72</v>
      </c>
      <c r="E46" s="41">
        <f t="shared" si="48"/>
        <v>14.48</v>
      </c>
      <c r="F46" s="41">
        <f t="shared" si="48"/>
        <v>14.280000000000001</v>
      </c>
      <c r="G46" s="41">
        <f t="shared" si="48"/>
        <v>13.43</v>
      </c>
      <c r="H46" s="41">
        <f t="shared" si="48"/>
        <v>13.23</v>
      </c>
      <c r="I46" s="41">
        <f t="shared" si="48"/>
        <v>14.58</v>
      </c>
      <c r="J46" s="41">
        <f t="shared" si="48"/>
        <v>18.16</v>
      </c>
      <c r="K46" s="41">
        <f t="shared" si="48"/>
        <v>26.5</v>
      </c>
      <c r="L46" s="41">
        <f t="shared" si="48"/>
        <v>22.97</v>
      </c>
      <c r="M46" s="41">
        <f t="shared" si="48"/>
        <v>28.4</v>
      </c>
      <c r="N46" s="41">
        <f t="shared" si="48"/>
        <v>29.58</v>
      </c>
      <c r="O46" s="41">
        <f t="shared" si="48"/>
        <v>40.730000000000004</v>
      </c>
      <c r="P46" s="41">
        <f t="shared" si="48"/>
        <v>69.67</v>
      </c>
      <c r="Q46" s="41">
        <f t="shared" si="48"/>
        <v>57.599999999999994</v>
      </c>
      <c r="R46" s="41">
        <f t="shared" si="48"/>
        <v>53.94</v>
      </c>
      <c r="S46" s="41">
        <f t="shared" si="48"/>
        <v>54.53</v>
      </c>
      <c r="T46" s="41">
        <f t="shared" si="48"/>
        <v>45.35</v>
      </c>
      <c r="U46" s="41">
        <f t="shared" si="48"/>
        <v>38.93</v>
      </c>
      <c r="V46" s="41">
        <f t="shared" si="48"/>
        <v>42.47</v>
      </c>
      <c r="W46" s="41">
        <f t="shared" si="48"/>
        <v>34.07</v>
      </c>
      <c r="X46" s="41">
        <f t="shared" si="48"/>
        <v>28.459999999999997</v>
      </c>
      <c r="Y46" s="41">
        <f t="shared" si="48"/>
        <v>22.009999999999998</v>
      </c>
      <c r="Z46" s="41">
        <f t="shared" si="48"/>
        <v>15.660000000000002</v>
      </c>
      <c r="AA46" s="41">
        <f t="shared" si="48"/>
        <v>15.679999999999998</v>
      </c>
      <c r="AB46" s="41">
        <f t="shared" si="48"/>
        <v>13.18</v>
      </c>
      <c r="AC46" s="41">
        <f t="shared" si="48"/>
        <v>11.2</v>
      </c>
      <c r="AD46" s="41">
        <f t="shared" si="48"/>
        <v>12.560000000000002</v>
      </c>
      <c r="AE46" s="41">
        <f t="shared" si="48"/>
        <v>12.310000000000002</v>
      </c>
      <c r="AF46" s="41">
        <f t="shared" si="48"/>
        <v>6.8699999999999992</v>
      </c>
      <c r="AG46" s="41">
        <f t="shared" si="48"/>
        <v>6.26</v>
      </c>
      <c r="AH46" s="41">
        <f t="shared" si="48"/>
        <v>5.3499999999999988</v>
      </c>
      <c r="AI46" s="41">
        <f t="shared" si="48"/>
        <v>4.5499999999999989</v>
      </c>
      <c r="AJ46" s="41">
        <f t="shared" si="48"/>
        <v>4.79</v>
      </c>
      <c r="AK46" s="41">
        <f t="shared" si="48"/>
        <v>6.3699999999999992</v>
      </c>
      <c r="AL46" s="41">
        <f t="shared" si="48"/>
        <v>5.4599999999999991</v>
      </c>
      <c r="AM46" s="41">
        <f t="shared" si="48"/>
        <v>4.05</v>
      </c>
      <c r="AN46" s="41">
        <f t="shared" si="48"/>
        <v>3.16</v>
      </c>
      <c r="AO46" s="41">
        <f t="shared" si="48"/>
        <v>2.7500000000000004</v>
      </c>
      <c r="AP46" s="41">
        <f t="shared" si="48"/>
        <v>2.9000000000000004</v>
      </c>
      <c r="AQ46" s="41">
        <f t="shared" si="48"/>
        <v>3.0100000000000002</v>
      </c>
      <c r="AR46" s="41">
        <f t="shared" si="48"/>
        <v>2.7800000000000002</v>
      </c>
      <c r="AS46" s="41">
        <f t="shared" si="48"/>
        <v>2.9200000000000004</v>
      </c>
      <c r="AT46" s="41">
        <f t="shared" si="48"/>
        <v>2.94</v>
      </c>
      <c r="AU46" s="41">
        <f t="shared" si="48"/>
        <v>4.5500000000000007</v>
      </c>
      <c r="AV46" s="41">
        <f t="shared" si="48"/>
        <v>0.99000000000000021</v>
      </c>
      <c r="AW46" s="41">
        <f t="shared" si="48"/>
        <v>2.7399999999999993</v>
      </c>
      <c r="AX46" s="41">
        <f t="shared" si="48"/>
        <v>2.0300000000000002</v>
      </c>
      <c r="AY46" s="41">
        <f t="shared" si="48"/>
        <v>0.9399999999999995</v>
      </c>
      <c r="AZ46" s="41">
        <f t="shared" si="48"/>
        <v>2.5400000000000005</v>
      </c>
      <c r="BA46" s="41">
        <f t="shared" si="48"/>
        <v>5.4600000000000009</v>
      </c>
      <c r="BB46" s="41">
        <f t="shared" ref="BB46" si="49">(BB6-BB11)+BB22</f>
        <v>10.81</v>
      </c>
      <c r="BC46" s="53">
        <f t="shared" si="47"/>
        <v>1.853568118628485E-3</v>
      </c>
    </row>
    <row r="47" spans="1:55" s="4" customFormat="1" ht="14.1" customHeight="1" x14ac:dyDescent="0.25">
      <c r="A47" s="51" t="s">
        <v>46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</row>
    <row r="48" spans="1:55" s="4" customFormat="1" ht="14.1" customHeight="1" x14ac:dyDescent="0.25">
      <c r="A48" s="22" t="s">
        <v>47</v>
      </c>
      <c r="B48" s="41"/>
      <c r="C48" s="41">
        <f>(C25-B25)/B25</f>
        <v>0.32402791625124622</v>
      </c>
      <c r="D48" s="41">
        <f t="shared" ref="D48:BB48" si="50">(D25-C25)/C25</f>
        <v>0.25978915662650592</v>
      </c>
      <c r="E48" s="42">
        <f t="shared" si="50"/>
        <v>-8.2486551105798014E-2</v>
      </c>
      <c r="F48" s="41">
        <f t="shared" si="50"/>
        <v>-4.1042345276873018E-2</v>
      </c>
      <c r="G48" s="42">
        <f t="shared" si="50"/>
        <v>-9.1711956521738996E-2</v>
      </c>
      <c r="H48" s="41">
        <f t="shared" si="50"/>
        <v>-3.2909498878085357E-2</v>
      </c>
      <c r="I48" s="41">
        <f t="shared" si="50"/>
        <v>0.21809744779582368</v>
      </c>
      <c r="J48" s="41">
        <f t="shared" si="50"/>
        <v>0.19301587301587297</v>
      </c>
      <c r="K48" s="41">
        <f t="shared" si="50"/>
        <v>0.30654603512506645</v>
      </c>
      <c r="L48" s="42">
        <f t="shared" si="50"/>
        <v>-6.150712830957223E-2</v>
      </c>
      <c r="M48" s="41">
        <f t="shared" si="50"/>
        <v>0.31944444444444442</v>
      </c>
      <c r="N48" s="41">
        <f t="shared" si="50"/>
        <v>0.1299342105263159</v>
      </c>
      <c r="O48" s="41">
        <f t="shared" si="50"/>
        <v>0.2096069868995632</v>
      </c>
      <c r="P48" s="41">
        <f t="shared" si="50"/>
        <v>0.20096269554753315</v>
      </c>
      <c r="Q48" s="42">
        <f t="shared" si="50"/>
        <v>-0.22885771543086161</v>
      </c>
      <c r="R48" s="42">
        <f t="shared" si="50"/>
        <v>-0.13825363825363843</v>
      </c>
      <c r="S48" s="41">
        <f t="shared" si="50"/>
        <v>-5.4282267792518891E-3</v>
      </c>
      <c r="T48" s="42">
        <f t="shared" si="50"/>
        <v>-6.1855670103092966E-2</v>
      </c>
      <c r="U48" s="42">
        <f t="shared" si="50"/>
        <v>-0.22107304460245628</v>
      </c>
      <c r="V48" s="41">
        <f t="shared" si="50"/>
        <v>0.17883817427385887</v>
      </c>
      <c r="W48" s="42">
        <f t="shared" si="50"/>
        <v>-0.14713129179866244</v>
      </c>
      <c r="X48" s="41">
        <f t="shared" si="50"/>
        <v>0.40610813041683863</v>
      </c>
      <c r="Y48" s="42">
        <f t="shared" si="50"/>
        <v>-0.12943938949222189</v>
      </c>
      <c r="Z48" s="42">
        <f t="shared" si="50"/>
        <v>-0.1432906271072151</v>
      </c>
      <c r="AA48" s="41">
        <f t="shared" si="50"/>
        <v>1.574183392365219E-2</v>
      </c>
      <c r="AB48" s="41">
        <f t="shared" si="50"/>
        <v>3.0995738086012511E-3</v>
      </c>
      <c r="AC48" s="42">
        <f t="shared" si="50"/>
        <v>-0.12977983777520274</v>
      </c>
      <c r="AD48" s="42">
        <f t="shared" si="50"/>
        <v>-6.1695517088326698E-2</v>
      </c>
      <c r="AE48" s="42">
        <f t="shared" si="50"/>
        <v>-6.0548722800378485E-2</v>
      </c>
      <c r="AF48" s="42">
        <f t="shared" si="50"/>
        <v>-0.20594159113796576</v>
      </c>
      <c r="AG48" s="42">
        <f t="shared" si="50"/>
        <v>-9.7019657577679094E-2</v>
      </c>
      <c r="AH48" s="41">
        <f t="shared" si="50"/>
        <v>7.0224719101122097E-4</v>
      </c>
      <c r="AI48" s="41">
        <f t="shared" si="50"/>
        <v>0.11438596491228063</v>
      </c>
      <c r="AJ48" s="42">
        <f t="shared" si="50"/>
        <v>-6.8010075566750525E-2</v>
      </c>
      <c r="AK48" s="42">
        <f t="shared" si="50"/>
        <v>-8.4459459459459457E-2</v>
      </c>
      <c r="AL48" s="42">
        <f t="shared" si="50"/>
        <v>-9.8154981549815501E-2</v>
      </c>
      <c r="AM48" s="42">
        <f t="shared" si="50"/>
        <v>-0.1988543371522096</v>
      </c>
      <c r="AN48" s="41">
        <f t="shared" si="50"/>
        <v>-1.0214504596526851E-2</v>
      </c>
      <c r="AO48" s="41">
        <f t="shared" si="50"/>
        <v>1.8575851393188823E-2</v>
      </c>
      <c r="AP48" s="42">
        <f t="shared" si="50"/>
        <v>-0.11651469098277611</v>
      </c>
      <c r="AQ48" s="41">
        <f t="shared" si="50"/>
        <v>1.490825688073383E-2</v>
      </c>
      <c r="AR48" s="41">
        <f t="shared" si="50"/>
        <v>-1.2429378531073383E-2</v>
      </c>
      <c r="AS48" s="41">
        <f t="shared" si="50"/>
        <v>-4.9199084668192387E-2</v>
      </c>
      <c r="AT48" s="41">
        <f t="shared" si="50"/>
        <v>0.13116726835138409</v>
      </c>
      <c r="AU48" s="41">
        <f t="shared" si="50"/>
        <v>0.24893617021276593</v>
      </c>
      <c r="AV48" s="42">
        <f t="shared" si="50"/>
        <v>-8.0068143100511177E-2</v>
      </c>
      <c r="AW48" s="42">
        <f t="shared" si="50"/>
        <v>-0.58518518518518514</v>
      </c>
      <c r="AX48" s="42">
        <f t="shared" si="50"/>
        <v>-0.5066964285714286</v>
      </c>
      <c r="AY48" s="42">
        <f t="shared" si="50"/>
        <v>-0.34389140271493202</v>
      </c>
      <c r="AZ48" s="41">
        <f t="shared" si="50"/>
        <v>0.32413793103448257</v>
      </c>
      <c r="BA48" s="41">
        <f t="shared" si="50"/>
        <v>4.4114583333333339</v>
      </c>
      <c r="BB48" s="41">
        <f t="shared" si="50"/>
        <v>2.0211742059672671E-2</v>
      </c>
      <c r="BC48" s="31">
        <f>(BB48-T48)/T48</f>
        <v>-1.3267564966313738</v>
      </c>
    </row>
    <row r="49" spans="1:55" s="4" customFormat="1" ht="14.1" customHeight="1" x14ac:dyDescent="0.25">
      <c r="A49" s="22" t="s">
        <v>48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>
        <f t="shared" ref="X49:BB49" si="51">X33-W33</f>
        <v>0.26111472565603988</v>
      </c>
      <c r="Y49" s="41">
        <f t="shared" si="51"/>
        <v>2.7102216988548533E-2</v>
      </c>
      <c r="Z49" s="41">
        <f t="shared" si="51"/>
        <v>3.4363702516701899E-2</v>
      </c>
      <c r="AA49" s="41">
        <f t="shared" si="51"/>
        <v>-1.3056835637480779E-2</v>
      </c>
      <c r="AB49" s="41">
        <f t="shared" si="51"/>
        <v>-7.9322260331162742E-3</v>
      </c>
      <c r="AC49" s="41">
        <f t="shared" si="51"/>
        <v>4.1557104555953961E-2</v>
      </c>
      <c r="AD49" s="41">
        <f t="shared" si="51"/>
        <v>-7.999079330980513E-2</v>
      </c>
      <c r="AE49" s="41">
        <f t="shared" si="51"/>
        <v>-1.0617435572370881E-2</v>
      </c>
      <c r="AF49" s="41">
        <f t="shared" si="51"/>
        <v>1.4993214778863673E-2</v>
      </c>
      <c r="AG49" s="41">
        <f t="shared" si="51"/>
        <v>4.8219724542123976E-3</v>
      </c>
      <c r="AH49" s="41">
        <f t="shared" si="51"/>
        <v>5.5157331422179046E-2</v>
      </c>
      <c r="AI49" s="41">
        <f t="shared" si="51"/>
        <v>1.3018583642067705E-2</v>
      </c>
      <c r="AJ49" s="41">
        <f t="shared" si="51"/>
        <v>1.4588264246266969E-2</v>
      </c>
      <c r="AK49" s="41">
        <f t="shared" si="51"/>
        <v>-5.0348147924582365E-2</v>
      </c>
      <c r="AL49" s="41">
        <f t="shared" si="51"/>
        <v>-9.0944443540838527E-3</v>
      </c>
      <c r="AM49" s="41">
        <f t="shared" si="51"/>
        <v>2.587508812292677E-2</v>
      </c>
      <c r="AN49" s="41">
        <f t="shared" si="51"/>
        <v>4.1261753161543901E-3</v>
      </c>
      <c r="AO49" s="41">
        <f t="shared" si="51"/>
        <v>-1.3004402160955053E-2</v>
      </c>
      <c r="AP49" s="41">
        <f t="shared" si="51"/>
        <v>2.3197954035814983E-2</v>
      </c>
      <c r="AQ49" s="41">
        <f t="shared" si="51"/>
        <v>7.5997613456849078E-3</v>
      </c>
      <c r="AR49" s="41">
        <f t="shared" si="51"/>
        <v>7.6788951819517504E-3</v>
      </c>
      <c r="AS49" s="41">
        <f t="shared" si="51"/>
        <v>1.0109863522263507E-2</v>
      </c>
      <c r="AT49" s="41">
        <f t="shared" si="51"/>
        <v>1.5247468502482819E-4</v>
      </c>
      <c r="AU49" s="41">
        <f t="shared" si="51"/>
        <v>5.7028594866986859E-3</v>
      </c>
      <c r="AV49" s="41">
        <f t="shared" si="51"/>
        <v>-1.2908882849830272E-3</v>
      </c>
      <c r="AW49" s="41">
        <f t="shared" si="51"/>
        <v>-8.6082249406664646E-2</v>
      </c>
      <c r="AX49" s="41">
        <f t="shared" si="51"/>
        <v>-0.12004694778281755</v>
      </c>
      <c r="AY49" s="41">
        <f t="shared" si="51"/>
        <v>-8.3262696471386052E-2</v>
      </c>
      <c r="AZ49" s="41">
        <f t="shared" si="51"/>
        <v>-4.6130090716077973E-2</v>
      </c>
      <c r="BA49" s="41">
        <f t="shared" si="51"/>
        <v>-2.361086969117562E-2</v>
      </c>
      <c r="BB49" s="41">
        <f t="shared" si="51"/>
        <v>1.2734296372419136E-2</v>
      </c>
      <c r="BC49" s="31">
        <f>(BB49-X49)/X49</f>
        <v>-0.9512310294242321</v>
      </c>
    </row>
    <row r="50" spans="1:55" s="4" customFormat="1" ht="14.1" customHeight="1" x14ac:dyDescent="0.25">
      <c r="A50" s="51" t="s">
        <v>49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</row>
    <row r="51" spans="1:55" s="4" customFormat="1" ht="14.1" customHeight="1" x14ac:dyDescent="0.25">
      <c r="A51" s="43" t="s">
        <v>50</v>
      </c>
      <c r="B51" s="44"/>
      <c r="C51" s="44">
        <f>C31-B31</f>
        <v>-4.2536546985549428E-2</v>
      </c>
      <c r="D51" s="44">
        <f t="shared" ref="D51:BB51" si="52">D31-C31</f>
        <v>6.1168163388761743E-3</v>
      </c>
      <c r="E51" s="44">
        <f t="shared" si="52"/>
        <v>1.792017694325132E-3</v>
      </c>
      <c r="F51" s="44">
        <f t="shared" si="52"/>
        <v>4.7568510126044516E-2</v>
      </c>
      <c r="G51" s="44">
        <f t="shared" si="52"/>
        <v>-3.5766113297128699E-2</v>
      </c>
      <c r="H51" s="44">
        <f t="shared" si="52"/>
        <v>-6.4249069120242974E-3</v>
      </c>
      <c r="I51" s="44">
        <f t="shared" si="52"/>
        <v>2.0958273487275747E-2</v>
      </c>
      <c r="J51" s="44">
        <f t="shared" si="52"/>
        <v>-1.0945707358692935E-2</v>
      </c>
      <c r="K51" s="44">
        <f t="shared" si="52"/>
        <v>4.815903939890892E-2</v>
      </c>
      <c r="L51" s="44">
        <f t="shared" si="52"/>
        <v>-3.8210355849739752E-2</v>
      </c>
      <c r="M51" s="44">
        <f t="shared" si="52"/>
        <v>-1.0736476608187162E-2</v>
      </c>
      <c r="N51" s="44">
        <f t="shared" si="52"/>
        <v>-3.7529686662070016E-2</v>
      </c>
      <c r="O51" s="44">
        <f t="shared" si="52"/>
        <v>4.912795127667513E-2</v>
      </c>
      <c r="P51" s="44">
        <f t="shared" si="52"/>
        <v>2.8906428983116628E-2</v>
      </c>
      <c r="Q51" s="44">
        <f t="shared" si="52"/>
        <v>1.5751461342643713E-2</v>
      </c>
      <c r="R51" s="44">
        <f t="shared" si="52"/>
        <v>1.0080903024208221E-2</v>
      </c>
      <c r="S51" s="44">
        <f t="shared" si="52"/>
        <v>2.028242433729982E-2</v>
      </c>
      <c r="T51" s="44">
        <f t="shared" si="52"/>
        <v>-1.748312330483337E-2</v>
      </c>
      <c r="U51" s="44">
        <f t="shared" si="52"/>
        <v>9.4933306868869471E-2</v>
      </c>
      <c r="V51" s="44">
        <f t="shared" si="52"/>
        <v>-2.4999379272975242E-2</v>
      </c>
      <c r="W51" s="44">
        <f t="shared" si="52"/>
        <v>5.7290052809930714E-3</v>
      </c>
      <c r="X51" s="44">
        <f t="shared" si="52"/>
        <v>-3.735602491580714E-2</v>
      </c>
      <c r="Y51" s="44">
        <f t="shared" si="52"/>
        <v>-1.7205661819177154E-2</v>
      </c>
      <c r="Z51" s="44">
        <f t="shared" si="52"/>
        <v>2.2075719494955681E-2</v>
      </c>
      <c r="AA51" s="44">
        <f t="shared" si="52"/>
        <v>-2.3865864449147955E-2</v>
      </c>
      <c r="AB51" s="44">
        <f t="shared" si="52"/>
        <v>-5.6055864161087987E-2</v>
      </c>
      <c r="AC51" s="44">
        <f t="shared" si="52"/>
        <v>3.0877845890042832E-2</v>
      </c>
      <c r="AD51" s="44">
        <f t="shared" si="52"/>
        <v>2.0924901560874787E-2</v>
      </c>
      <c r="AE51" s="44">
        <f t="shared" si="52"/>
        <v>1.4860885231626209E-2</v>
      </c>
      <c r="AF51" s="44">
        <f t="shared" si="52"/>
        <v>-7.3462876789397447E-3</v>
      </c>
      <c r="AG51" s="44">
        <f t="shared" si="52"/>
        <v>-1.0820930083432767E-3</v>
      </c>
      <c r="AH51" s="44">
        <f t="shared" si="52"/>
        <v>5.0864380051251712E-2</v>
      </c>
      <c r="AI51" s="44">
        <f t="shared" si="52"/>
        <v>-6.40850236422289E-2</v>
      </c>
      <c r="AJ51" s="44">
        <f t="shared" si="52"/>
        <v>3.1448703111171539E-2</v>
      </c>
      <c r="AK51" s="44">
        <f t="shared" si="52"/>
        <v>2.5875137129749648E-2</v>
      </c>
      <c r="AL51" s="44">
        <f t="shared" si="52"/>
        <v>1.6198114517970152E-2</v>
      </c>
      <c r="AM51" s="44">
        <f t="shared" si="52"/>
        <v>3.1246186278459764E-2</v>
      </c>
      <c r="AN51" s="44">
        <f t="shared" si="52"/>
        <v>1.0119633036798081E-4</v>
      </c>
      <c r="AO51" s="44">
        <f t="shared" si="52"/>
        <v>-2.4294152151342008E-2</v>
      </c>
      <c r="AP51" s="44">
        <f t="shared" si="52"/>
        <v>8.2965013059684067E-2</v>
      </c>
      <c r="AQ51" s="44">
        <f t="shared" si="52"/>
        <v>1.4785155237652114E-3</v>
      </c>
      <c r="AR51" s="44">
        <f t="shared" si="52"/>
        <v>1.3009864380922775E-2</v>
      </c>
      <c r="AS51" s="44">
        <f t="shared" si="52"/>
        <v>3.053171305284097E-2</v>
      </c>
      <c r="AT51" s="44">
        <f t="shared" si="52"/>
        <v>2.150830836981843E-2</v>
      </c>
      <c r="AU51" s="44">
        <f t="shared" si="52"/>
        <v>4.2576751603900176E-2</v>
      </c>
      <c r="AV51" s="44">
        <f t="shared" si="52"/>
        <v>-1.009054199003101E-2</v>
      </c>
      <c r="AW51" s="44">
        <f t="shared" si="52"/>
        <v>-1.0896164021164112E-2</v>
      </c>
      <c r="AX51" s="44">
        <f t="shared" si="52"/>
        <v>8.0094537815126321E-3</v>
      </c>
      <c r="AY51" s="44">
        <f t="shared" si="52"/>
        <v>-3.3671399594320528E-2</v>
      </c>
      <c r="AZ51" s="44">
        <f t="shared" si="52"/>
        <v>3.3405172413794038E-3</v>
      </c>
      <c r="BA51" s="44">
        <f t="shared" si="52"/>
        <v>0.18959035129932622</v>
      </c>
      <c r="BB51" s="44">
        <f t="shared" si="52"/>
        <v>7.1667241723718522E-3</v>
      </c>
      <c r="BC51" s="45">
        <f>(BB51-T51)/T51</f>
        <v>-1.4099224176031835</v>
      </c>
    </row>
    <row r="52" spans="1:55" s="4" customFormat="1" ht="14.1" customHeight="1" thickBot="1" x14ac:dyDescent="0.3">
      <c r="A52" s="46" t="s">
        <v>51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>
        <f t="shared" ref="X52:BA52" si="53">X26/X25</f>
        <v>0.35339007924860577</v>
      </c>
      <c r="Y52" s="47">
        <f t="shared" si="53"/>
        <v>0.40492245448415376</v>
      </c>
      <c r="Z52" s="47">
        <f t="shared" si="53"/>
        <v>0.47619047619047622</v>
      </c>
      <c r="AA52" s="47">
        <f t="shared" si="53"/>
        <v>0.44827586206896547</v>
      </c>
      <c r="AB52" s="47">
        <f t="shared" si="53"/>
        <v>0.43182696021629968</v>
      </c>
      <c r="AC52" s="47">
        <f t="shared" si="53"/>
        <v>0.52241455836662221</v>
      </c>
      <c r="AD52" s="47">
        <f t="shared" si="53"/>
        <v>0.35714285714285715</v>
      </c>
      <c r="AE52" s="47">
        <f t="shared" si="53"/>
        <v>0.337865055387714</v>
      </c>
      <c r="AF52" s="47">
        <f t="shared" si="53"/>
        <v>0.36525047558655677</v>
      </c>
      <c r="AG52" s="47">
        <f t="shared" si="53"/>
        <v>0.37429775280898875</v>
      </c>
      <c r="AH52" s="47">
        <f t="shared" si="53"/>
        <v>0.48701754385964907</v>
      </c>
      <c r="AI52" s="47">
        <f t="shared" si="53"/>
        <v>0.51637279596977326</v>
      </c>
      <c r="AJ52" s="47">
        <f t="shared" si="53"/>
        <v>0.55067567567567566</v>
      </c>
      <c r="AK52" s="47">
        <f t="shared" si="53"/>
        <v>0.43837638376383758</v>
      </c>
      <c r="AL52" s="47">
        <f t="shared" si="53"/>
        <v>0.41980360065466443</v>
      </c>
      <c r="AM52" s="47">
        <f t="shared" si="53"/>
        <v>0.47395301327885597</v>
      </c>
      <c r="AN52" s="47">
        <f t="shared" si="53"/>
        <v>0.48297213622291013</v>
      </c>
      <c r="AO52" s="47">
        <f t="shared" si="53"/>
        <v>0.45491388044579534</v>
      </c>
      <c r="AP52" s="47">
        <f t="shared" si="53"/>
        <v>0.50573394495412838</v>
      </c>
      <c r="AQ52" s="47">
        <f t="shared" si="53"/>
        <v>0.52316384180790965</v>
      </c>
      <c r="AR52" s="47">
        <f t="shared" si="53"/>
        <v>0.54118993135011451</v>
      </c>
      <c r="AS52" s="47">
        <f t="shared" si="53"/>
        <v>0.56558363417569202</v>
      </c>
      <c r="AT52" s="47">
        <f t="shared" si="53"/>
        <v>0.56595744680851068</v>
      </c>
      <c r="AU52" s="47">
        <f t="shared" si="53"/>
        <v>0.58006814310051102</v>
      </c>
      <c r="AV52" s="47">
        <f t="shared" si="53"/>
        <v>0.57685185185185184</v>
      </c>
      <c r="AW52" s="47">
        <f t="shared" si="53"/>
        <v>0.3883928571428571</v>
      </c>
      <c r="AX52" s="47">
        <f t="shared" si="53"/>
        <v>0.1900452488687783</v>
      </c>
      <c r="AY52" s="47">
        <f t="shared" si="53"/>
        <v>8.2758620689655171E-2</v>
      </c>
      <c r="AZ52" s="47">
        <f t="shared" si="53"/>
        <v>3.125E-2</v>
      </c>
      <c r="BA52" s="47">
        <f t="shared" si="53"/>
        <v>6.7372473532242546E-3</v>
      </c>
      <c r="BB52" s="47">
        <f t="shared" ref="BB52" si="54">BB26/BB25</f>
        <v>1.981132075471698E-2</v>
      </c>
      <c r="BC52" s="48">
        <f>(BB52-X52)/X52</f>
        <v>-0.94393922773146122</v>
      </c>
    </row>
    <row r="53" spans="1:55" s="4" customFormat="1" ht="11.25" x14ac:dyDescent="0.25">
      <c r="A53" s="11" t="s">
        <v>1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7"/>
      <c r="AU53" s="7"/>
      <c r="AV53" s="7"/>
      <c r="AW53" s="7"/>
      <c r="AX53" s="7"/>
      <c r="AY53" s="7"/>
      <c r="AZ53" s="7"/>
      <c r="BA53" s="7"/>
      <c r="BB53" s="7"/>
      <c r="BC53" s="7"/>
    </row>
    <row r="54" spans="1:55" s="4" customFormat="1" ht="11.25" x14ac:dyDescent="0.25">
      <c r="A54" s="11" t="s">
        <v>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7"/>
      <c r="AU54" s="7"/>
      <c r="AV54" s="7"/>
      <c r="AW54" s="7"/>
      <c r="AX54" s="7"/>
      <c r="AY54" s="7"/>
      <c r="AZ54" s="7"/>
      <c r="BA54" s="7"/>
      <c r="BB54" s="7"/>
      <c r="BC54" s="7"/>
    </row>
    <row r="55" spans="1:55" s="4" customFormat="1" ht="11.25" x14ac:dyDescent="0.25">
      <c r="A55" s="12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7"/>
      <c r="AU55" s="7"/>
      <c r="AV55" s="7"/>
      <c r="AW55" s="7"/>
      <c r="AX55" s="7"/>
      <c r="AY55" s="7"/>
      <c r="AZ55" s="7"/>
      <c r="BA55" s="7"/>
      <c r="BB55" s="7"/>
      <c r="BC55" s="7"/>
    </row>
    <row r="56" spans="1:55" s="4" customFormat="1" ht="11.25" x14ac:dyDescent="0.25">
      <c r="A56" s="12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7"/>
      <c r="AU56" s="7"/>
      <c r="AV56" s="7"/>
      <c r="AW56" s="7"/>
      <c r="AX56" s="7"/>
      <c r="AY56" s="7"/>
      <c r="AZ56" s="7"/>
      <c r="BA56" s="7"/>
      <c r="BB56" s="7"/>
      <c r="BC56" s="7"/>
    </row>
    <row r="57" spans="1:55" s="1" customFormat="1" ht="12.75" x14ac:dyDescent="0.25">
      <c r="A57" s="12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7"/>
      <c r="AU57" s="7"/>
      <c r="AV57" s="7"/>
      <c r="AW57" s="7"/>
      <c r="AX57" s="7"/>
      <c r="AY57" s="7"/>
      <c r="AZ57" s="7"/>
      <c r="BA57" s="7"/>
      <c r="BB57" s="7"/>
      <c r="BC57" s="7"/>
    </row>
    <row r="58" spans="1:55" s="1" customFormat="1" ht="12.75" x14ac:dyDescent="0.25">
      <c r="A58" s="12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7"/>
      <c r="AU58" s="7"/>
      <c r="AV58" s="7"/>
      <c r="AW58" s="7"/>
      <c r="AX58" s="7"/>
      <c r="AY58" s="7"/>
      <c r="AZ58" s="7"/>
      <c r="BA58" s="7"/>
      <c r="BB58" s="7"/>
      <c r="BC58" s="7"/>
    </row>
    <row r="59" spans="1:55" s="1" customFormat="1" ht="12.75" x14ac:dyDescent="0.25">
      <c r="A59" s="12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7"/>
      <c r="AU59" s="7"/>
      <c r="AV59" s="7"/>
      <c r="AW59" s="7"/>
      <c r="AX59" s="7"/>
      <c r="AY59" s="7"/>
      <c r="AZ59" s="7"/>
      <c r="BA59" s="7"/>
      <c r="BB59" s="7"/>
      <c r="BC59" s="7"/>
    </row>
    <row r="60" spans="1:55" s="1" customFormat="1" ht="12.75" x14ac:dyDescent="0.25">
      <c r="A60" s="12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7"/>
      <c r="AU60" s="7"/>
      <c r="AV60" s="7"/>
      <c r="AW60" s="7"/>
      <c r="AX60" s="7"/>
      <c r="AY60" s="7"/>
      <c r="AZ60" s="7"/>
      <c r="BA60" s="7"/>
      <c r="BB60" s="7"/>
      <c r="BC60" s="7"/>
    </row>
    <row r="61" spans="1:55" s="1" customFormat="1" ht="12.75" x14ac:dyDescent="0.25">
      <c r="A61" s="12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7"/>
      <c r="AU61" s="7"/>
      <c r="AV61" s="7"/>
      <c r="AW61" s="7"/>
      <c r="AX61" s="7"/>
      <c r="AY61" s="7"/>
      <c r="AZ61" s="7"/>
      <c r="BA61" s="7"/>
      <c r="BB61" s="7"/>
      <c r="BC61" s="7"/>
    </row>
    <row r="62" spans="1:55" s="1" customFormat="1" ht="12.75" x14ac:dyDescent="0.25">
      <c r="A62" s="12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7"/>
      <c r="AU62" s="7"/>
      <c r="AV62" s="7"/>
      <c r="AW62" s="7"/>
      <c r="AX62" s="7"/>
      <c r="AY62" s="7"/>
      <c r="AZ62" s="7"/>
      <c r="BA62" s="7"/>
      <c r="BB62" s="7"/>
      <c r="BC62" s="7"/>
    </row>
    <row r="63" spans="1:55" s="1" customFormat="1" ht="12.75" x14ac:dyDescent="0.25">
      <c r="A63" s="12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7"/>
      <c r="AU63" s="7"/>
      <c r="AV63" s="7"/>
      <c r="AW63" s="7"/>
      <c r="AX63" s="7"/>
      <c r="AY63" s="7"/>
      <c r="AZ63" s="7"/>
      <c r="BA63" s="7"/>
      <c r="BB63" s="7"/>
      <c r="BC63" s="7"/>
    </row>
    <row r="64" spans="1:55" s="1" customFormat="1" ht="12.75" x14ac:dyDescent="0.25">
      <c r="A64" s="12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7"/>
      <c r="AU64" s="7"/>
      <c r="AV64" s="7"/>
      <c r="AW64" s="7"/>
      <c r="AX64" s="7"/>
      <c r="AY64" s="7"/>
      <c r="AZ64" s="7"/>
      <c r="BA64" s="7"/>
      <c r="BB64" s="7"/>
      <c r="BC64" s="7"/>
    </row>
    <row r="65" spans="1:55" s="1" customFormat="1" ht="12.75" x14ac:dyDescent="0.25">
      <c r="A65" s="12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7"/>
      <c r="AU65" s="7"/>
      <c r="AV65" s="7"/>
      <c r="AW65" s="7"/>
      <c r="AX65" s="7"/>
      <c r="AY65" s="7"/>
      <c r="AZ65" s="7"/>
      <c r="BA65" s="7"/>
      <c r="BB65" s="7"/>
      <c r="BC65" s="7"/>
    </row>
    <row r="66" spans="1:55" s="1" customFormat="1" ht="12.75" x14ac:dyDescent="0.25">
      <c r="A66" s="12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7"/>
      <c r="AU66" s="7"/>
      <c r="AV66" s="7"/>
      <c r="AW66" s="7"/>
      <c r="AX66" s="7"/>
      <c r="AY66" s="7"/>
      <c r="AZ66" s="7"/>
      <c r="BA66" s="7"/>
      <c r="BB66" s="7"/>
      <c r="BC66" s="7"/>
    </row>
    <row r="67" spans="1:55" s="1" customFormat="1" ht="12.75" x14ac:dyDescent="0.25">
      <c r="A67" s="5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</row>
  </sheetData>
  <mergeCells count="11">
    <mergeCell ref="A50:BC50"/>
    <mergeCell ref="A32:BC32"/>
    <mergeCell ref="A36:BC36"/>
    <mergeCell ref="A40:BC40"/>
    <mergeCell ref="A43:BC43"/>
    <mergeCell ref="A47:BC47"/>
    <mergeCell ref="A4:BC4"/>
    <mergeCell ref="A16:BC16"/>
    <mergeCell ref="A17:BC17"/>
    <mergeCell ref="A24:BC24"/>
    <mergeCell ref="A28:BC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 – Interest Rates % (72-24)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2026-07-16T14:35:16Z</dcterms:modified>
</cp:coreProperties>
</file>