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5700" windowHeight="7785" activeTab="13"/>
  </bookViews>
  <sheets>
    <sheet name="10." sheetId="1" r:id="rId1"/>
    <sheet name="10.1" sheetId="2" r:id="rId2"/>
    <sheet name="10.2" sheetId="3" r:id="rId3"/>
    <sheet name="10.3" sheetId="4" r:id="rId4"/>
    <sheet name="10.4" sheetId="5" r:id="rId5"/>
    <sheet name="10.5" sheetId="6" r:id="rId6"/>
    <sheet name="10.6" sheetId="7" r:id="rId7"/>
    <sheet name="10.7" sheetId="8" r:id="rId8"/>
    <sheet name="10.8" sheetId="9" r:id="rId9"/>
    <sheet name="10.9" sheetId="10" r:id="rId10"/>
    <sheet name="10.10" sheetId="11" r:id="rId11"/>
    <sheet name="10.11" sheetId="12" r:id="rId12"/>
    <sheet name="10.12-13" sheetId="13" r:id="rId13"/>
    <sheet name="10.14-17" sheetId="14" r:id="rId14"/>
    <sheet name="10.18" sheetId="15" r:id="rId15"/>
    <sheet name="10.19" sheetId="16" r:id="rId16"/>
    <sheet name="10.20" sheetId="17" r:id="rId17"/>
    <sheet name="10.21-22" sheetId="18" r:id="rId18"/>
    <sheet name="10.23" sheetId="19" r:id="rId19"/>
    <sheet name="10.24-27" sheetId="20" r:id="rId20"/>
  </sheets>
  <definedNames>
    <definedName name="_xlnm._FilterDatabase" localSheetId="1" hidden="1">'10.1'!$B$154:$O$156</definedName>
  </definedNames>
  <calcPr calcId="124519"/>
</workbook>
</file>

<file path=xl/calcChain.xml><?xml version="1.0" encoding="utf-8"?>
<calcChain xmlns="http://schemas.openxmlformats.org/spreadsheetml/2006/main">
  <c r="O72" i="14"/>
  <c r="C78"/>
  <c r="D78"/>
  <c r="E78"/>
  <c r="F78"/>
  <c r="G78"/>
  <c r="H78"/>
  <c r="I78"/>
  <c r="J78"/>
  <c r="K78"/>
  <c r="L78"/>
  <c r="M78"/>
  <c r="N78"/>
  <c r="O78"/>
  <c r="N64" i="11"/>
  <c r="N58"/>
  <c r="N46"/>
  <c r="N62"/>
  <c r="N50"/>
  <c r="N57"/>
  <c r="N65"/>
  <c r="N39"/>
  <c r="N41"/>
  <c r="N44"/>
  <c r="N66"/>
  <c r="N53"/>
  <c r="N67"/>
  <c r="N40"/>
  <c r="N59"/>
  <c r="N49"/>
  <c r="N55"/>
  <c r="N54"/>
  <c r="N60"/>
  <c r="N56"/>
  <c r="N45"/>
  <c r="N61"/>
  <c r="N43"/>
  <c r="N52"/>
  <c r="N48"/>
  <c r="N51"/>
  <c r="M72"/>
  <c r="L72"/>
  <c r="J72"/>
  <c r="H72"/>
  <c r="G72"/>
  <c r="F72"/>
  <c r="E72"/>
  <c r="D72"/>
  <c r="C72"/>
  <c r="B72"/>
  <c r="N72" s="1"/>
  <c r="N71"/>
  <c r="N70"/>
  <c r="N69"/>
  <c r="M68"/>
  <c r="L68"/>
  <c r="K68"/>
  <c r="J68"/>
  <c r="I68"/>
  <c r="H68"/>
  <c r="G68"/>
  <c r="F68"/>
  <c r="E68"/>
  <c r="D68"/>
  <c r="C68"/>
  <c r="B68"/>
  <c r="N68" s="1"/>
  <c r="N63"/>
  <c r="K42"/>
  <c r="N42" s="1"/>
  <c r="N47"/>
  <c r="M38"/>
  <c r="L38"/>
  <c r="K38"/>
  <c r="J38"/>
  <c r="I38"/>
  <c r="H38"/>
  <c r="G38"/>
  <c r="F38"/>
  <c r="E38"/>
  <c r="D38"/>
  <c r="C38"/>
  <c r="B38"/>
  <c r="N38" s="1"/>
  <c r="N31"/>
  <c r="N35"/>
  <c r="N33"/>
  <c r="N30"/>
  <c r="N36"/>
  <c r="N37"/>
  <c r="N34"/>
  <c r="N32"/>
  <c r="M29"/>
  <c r="L29"/>
  <c r="K29"/>
  <c r="J29"/>
  <c r="I29"/>
  <c r="H29"/>
  <c r="G29"/>
  <c r="F29"/>
  <c r="E29"/>
  <c r="D29"/>
  <c r="C29"/>
  <c r="B29"/>
  <c r="N29" s="1"/>
  <c r="N26"/>
  <c r="N22"/>
  <c r="N24"/>
  <c r="N28"/>
  <c r="N25"/>
  <c r="N23"/>
  <c r="N27"/>
  <c r="M21"/>
  <c r="L21"/>
  <c r="K21"/>
  <c r="J21"/>
  <c r="I21"/>
  <c r="H21"/>
  <c r="G21"/>
  <c r="F21"/>
  <c r="E21"/>
  <c r="D21"/>
  <c r="C21"/>
  <c r="B21"/>
  <c r="N21" s="1"/>
  <c r="N20"/>
  <c r="M19"/>
  <c r="L19"/>
  <c r="K19"/>
  <c r="J19"/>
  <c r="I19"/>
  <c r="H19"/>
  <c r="G19"/>
  <c r="F19"/>
  <c r="E19"/>
  <c r="D19"/>
  <c r="C19"/>
  <c r="B19"/>
  <c r="N19" s="1"/>
  <c r="N16"/>
  <c r="N18"/>
  <c r="N12"/>
  <c r="N15"/>
  <c r="N17"/>
  <c r="N11"/>
  <c r="N9"/>
  <c r="N14"/>
  <c r="N10"/>
  <c r="N13"/>
  <c r="N8"/>
  <c r="N7"/>
  <c r="M7"/>
  <c r="L7"/>
  <c r="K7"/>
  <c r="J7"/>
  <c r="I7"/>
  <c r="H7"/>
  <c r="G7"/>
  <c r="F7"/>
  <c r="E7"/>
  <c r="D7"/>
  <c r="C7"/>
  <c r="B7"/>
  <c r="M6"/>
  <c r="L6"/>
  <c r="K6"/>
  <c r="J6"/>
  <c r="I6"/>
  <c r="H6"/>
  <c r="G6"/>
  <c r="F6"/>
  <c r="E6"/>
  <c r="D6"/>
  <c r="C6"/>
  <c r="B6"/>
  <c r="M5"/>
  <c r="L5"/>
  <c r="K5"/>
  <c r="J5"/>
  <c r="I5"/>
  <c r="H5"/>
  <c r="G5"/>
  <c r="F5"/>
  <c r="E5"/>
  <c r="D5"/>
  <c r="C5"/>
  <c r="B5"/>
  <c r="N5" s="1"/>
  <c r="N50" i="10"/>
  <c r="M50"/>
  <c r="L50"/>
  <c r="K50"/>
  <c r="J50"/>
  <c r="I50"/>
  <c r="H50"/>
  <c r="G50"/>
  <c r="F50"/>
  <c r="E50"/>
  <c r="D50"/>
  <c r="C50"/>
  <c r="B50"/>
  <c r="N48"/>
  <c r="N37"/>
  <c r="N47"/>
  <c r="N39"/>
  <c r="N38"/>
  <c r="N43"/>
  <c r="N45"/>
  <c r="N41"/>
  <c r="N42"/>
  <c r="N36"/>
  <c r="N34"/>
  <c r="N46"/>
  <c r="N49"/>
  <c r="N40"/>
  <c r="N44"/>
  <c r="N35"/>
  <c r="M33"/>
  <c r="L33"/>
  <c r="K33"/>
  <c r="J33"/>
  <c r="I33"/>
  <c r="H33"/>
  <c r="G33"/>
  <c r="F33"/>
  <c r="E33"/>
  <c r="D33"/>
  <c r="C33"/>
  <c r="B33"/>
  <c r="N33" s="1"/>
  <c r="N32"/>
  <c r="N27"/>
  <c r="N28"/>
  <c r="N29"/>
  <c r="N30"/>
  <c r="N31"/>
  <c r="M26"/>
  <c r="L26"/>
  <c r="K26"/>
  <c r="J26"/>
  <c r="I26"/>
  <c r="H26"/>
  <c r="G26"/>
  <c r="F26"/>
  <c r="E26"/>
  <c r="D26"/>
  <c r="C26"/>
  <c r="B26"/>
  <c r="N26" s="1"/>
  <c r="N24"/>
  <c r="N20"/>
  <c r="N23"/>
  <c r="N22"/>
  <c r="N21"/>
  <c r="N25"/>
  <c r="M19"/>
  <c r="L19"/>
  <c r="K19"/>
  <c r="J19"/>
  <c r="I19"/>
  <c r="H19"/>
  <c r="G19"/>
  <c r="F19"/>
  <c r="E19"/>
  <c r="D19"/>
  <c r="C19"/>
  <c r="B19"/>
  <c r="N19" s="1"/>
  <c r="N15"/>
  <c r="N12"/>
  <c r="N17"/>
  <c r="N11"/>
  <c r="N8"/>
  <c r="N16"/>
  <c r="N18"/>
  <c r="N14"/>
  <c r="N13"/>
  <c r="N10"/>
  <c r="N9"/>
  <c r="N7"/>
  <c r="M6"/>
  <c r="L6"/>
  <c r="K6"/>
  <c r="J6"/>
  <c r="I6"/>
  <c r="H6"/>
  <c r="G6"/>
  <c r="F6"/>
  <c r="E6"/>
  <c r="D6"/>
  <c r="C6"/>
  <c r="B6"/>
  <c r="N6" s="1"/>
  <c r="D37" i="5"/>
  <c r="N37" s="1"/>
  <c r="N35"/>
  <c r="N36"/>
  <c r="N34"/>
  <c r="M34"/>
  <c r="L34"/>
  <c r="K34"/>
  <c r="J34"/>
  <c r="I34"/>
  <c r="H34"/>
  <c r="G34"/>
  <c r="F34"/>
  <c r="E34"/>
  <c r="D34"/>
  <c r="C34"/>
  <c r="B34"/>
  <c r="N29"/>
  <c r="N27"/>
  <c r="N30"/>
  <c r="N25"/>
  <c r="N23"/>
  <c r="N28"/>
  <c r="N22"/>
  <c r="N26"/>
  <c r="N20"/>
  <c r="N32"/>
  <c r="N31"/>
  <c r="N24"/>
  <c r="N33"/>
  <c r="N21"/>
  <c r="M19"/>
  <c r="L19"/>
  <c r="K19"/>
  <c r="J19"/>
  <c r="I19"/>
  <c r="H19"/>
  <c r="G19"/>
  <c r="F19"/>
  <c r="E19"/>
  <c r="D19"/>
  <c r="C19"/>
  <c r="B19"/>
  <c r="N19" s="1"/>
  <c r="N17"/>
  <c r="N14"/>
  <c r="N15"/>
  <c r="N18"/>
  <c r="N16"/>
  <c r="N13"/>
  <c r="M13"/>
  <c r="L13"/>
  <c r="K13"/>
  <c r="J13"/>
  <c r="I13"/>
  <c r="H13"/>
  <c r="G13"/>
  <c r="F13"/>
  <c r="E13"/>
  <c r="D13"/>
  <c r="C13"/>
  <c r="B13"/>
  <c r="N12"/>
  <c r="N11"/>
  <c r="N10"/>
  <c r="N9"/>
  <c r="M8"/>
  <c r="L8"/>
  <c r="K8"/>
  <c r="J8"/>
  <c r="I8"/>
  <c r="H8"/>
  <c r="G8"/>
  <c r="F8"/>
  <c r="E8"/>
  <c r="D8"/>
  <c r="C8"/>
  <c r="B8"/>
  <c r="N8" s="1"/>
  <c r="N7"/>
  <c r="N6"/>
  <c r="M5"/>
  <c r="L5"/>
  <c r="K5"/>
  <c r="J5"/>
  <c r="I5"/>
  <c r="H5"/>
  <c r="G5"/>
  <c r="F5"/>
  <c r="E5"/>
  <c r="D5"/>
  <c r="C5"/>
  <c r="B5"/>
  <c r="C31" i="20"/>
  <c r="C32"/>
  <c r="C33"/>
  <c r="C34"/>
  <c r="C35"/>
  <c r="C36"/>
  <c r="C30"/>
  <c r="C23"/>
  <c r="B23"/>
  <c r="D10"/>
  <c r="C10"/>
  <c r="B10"/>
  <c r="D7"/>
  <c r="D11" s="1"/>
  <c r="B7"/>
  <c r="B11" s="1"/>
  <c r="C6"/>
  <c r="C7" s="1"/>
  <c r="C11" s="1"/>
  <c r="D47" i="19"/>
  <c r="D38"/>
  <c r="D31"/>
  <c r="D30" s="1"/>
  <c r="E197"/>
  <c r="D196"/>
  <c r="C196"/>
  <c r="E195"/>
  <c r="D194"/>
  <c r="C194"/>
  <c r="E193"/>
  <c r="D192"/>
  <c r="C192"/>
  <c r="D191"/>
  <c r="C191"/>
  <c r="E190"/>
  <c r="D189"/>
  <c r="D188" s="1"/>
  <c r="C189"/>
  <c r="C188" s="1"/>
  <c r="E187"/>
  <c r="E186"/>
  <c r="E185"/>
  <c r="E184"/>
  <c r="E183"/>
  <c r="E182"/>
  <c r="E181"/>
  <c r="E180"/>
  <c r="E179"/>
  <c r="E178"/>
  <c r="E177"/>
  <c r="E176"/>
  <c r="E175"/>
  <c r="E174"/>
  <c r="E173"/>
  <c r="E172"/>
  <c r="E171"/>
  <c r="E170"/>
  <c r="D170"/>
  <c r="C170"/>
  <c r="E169"/>
  <c r="E168"/>
  <c r="E167"/>
  <c r="E166"/>
  <c r="E165"/>
  <c r="E164"/>
  <c r="E163"/>
  <c r="E162"/>
  <c r="E161"/>
  <c r="D161"/>
  <c r="C161"/>
  <c r="E160"/>
  <c r="E159"/>
  <c r="E158"/>
  <c r="E157"/>
  <c r="D157"/>
  <c r="C157"/>
  <c r="E156"/>
  <c r="E155"/>
  <c r="E154"/>
  <c r="E153"/>
  <c r="E152"/>
  <c r="E151"/>
  <c r="E150"/>
  <c r="E149"/>
  <c r="D148"/>
  <c r="C148"/>
  <c r="E147"/>
  <c r="E146"/>
  <c r="E145"/>
  <c r="E144"/>
  <c r="E143"/>
  <c r="E142"/>
  <c r="E141"/>
  <c r="D140"/>
  <c r="C140"/>
  <c r="E139"/>
  <c r="E138"/>
  <c r="E137"/>
  <c r="E136"/>
  <c r="D136"/>
  <c r="D135" s="1"/>
  <c r="C136"/>
  <c r="C135" s="1"/>
  <c r="E134"/>
  <c r="E133"/>
  <c r="E132"/>
  <c r="E131"/>
  <c r="E130"/>
  <c r="E129"/>
  <c r="E128"/>
  <c r="E127"/>
  <c r="E126"/>
  <c r="D125"/>
  <c r="C125"/>
  <c r="E123"/>
  <c r="E124"/>
  <c r="E121"/>
  <c r="E122"/>
  <c r="E120"/>
  <c r="E119"/>
  <c r="E118"/>
  <c r="E117"/>
  <c r="E116"/>
  <c r="E115"/>
  <c r="E114"/>
  <c r="E113"/>
  <c r="E112"/>
  <c r="E111"/>
  <c r="D110"/>
  <c r="C110"/>
  <c r="E109"/>
  <c r="E108"/>
  <c r="E107"/>
  <c r="E106"/>
  <c r="E105"/>
  <c r="D104"/>
  <c r="C104"/>
  <c r="E103"/>
  <c r="D102"/>
  <c r="D101" s="1"/>
  <c r="C102"/>
  <c r="C101" s="1"/>
  <c r="E100"/>
  <c r="E99"/>
  <c r="E98"/>
  <c r="E97"/>
  <c r="E96"/>
  <c r="E95"/>
  <c r="E94"/>
  <c r="E93"/>
  <c r="E92"/>
  <c r="E91"/>
  <c r="E90"/>
  <c r="E89"/>
  <c r="D88"/>
  <c r="C88"/>
  <c r="E87"/>
  <c r="E86"/>
  <c r="D85"/>
  <c r="C85"/>
  <c r="D84"/>
  <c r="C84"/>
  <c r="E83"/>
  <c r="E82"/>
  <c r="E81"/>
  <c r="E80"/>
  <c r="E79"/>
  <c r="E78"/>
  <c r="E77"/>
  <c r="E76"/>
  <c r="D76"/>
  <c r="C76"/>
  <c r="E75"/>
  <c r="E74"/>
  <c r="E73"/>
  <c r="E72"/>
  <c r="E71"/>
  <c r="E70"/>
  <c r="D69"/>
  <c r="D68" s="1"/>
  <c r="C69"/>
  <c r="C68" s="1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C47"/>
  <c r="E46"/>
  <c r="E45"/>
  <c r="E44"/>
  <c r="E43"/>
  <c r="E42"/>
  <c r="E41"/>
  <c r="E40"/>
  <c r="E39"/>
  <c r="C38"/>
  <c r="E38" s="1"/>
  <c r="E37"/>
  <c r="E36"/>
  <c r="E35"/>
  <c r="E34"/>
  <c r="E33"/>
  <c r="E32"/>
  <c r="C31"/>
  <c r="C30" s="1"/>
  <c r="E29"/>
  <c r="E28"/>
  <c r="E27"/>
  <c r="E26"/>
  <c r="E25"/>
  <c r="E24"/>
  <c r="E23"/>
  <c r="E22"/>
  <c r="E21"/>
  <c r="E20"/>
  <c r="E19"/>
  <c r="E18"/>
  <c r="E17"/>
  <c r="E16"/>
  <c r="E15"/>
  <c r="E14"/>
  <c r="D13"/>
  <c r="D6" s="1"/>
  <c r="C13"/>
  <c r="C6" s="1"/>
  <c r="E12"/>
  <c r="E11"/>
  <c r="E10"/>
  <c r="E9"/>
  <c r="E8"/>
  <c r="E7"/>
  <c r="M34" i="13"/>
  <c r="K34"/>
  <c r="J34"/>
  <c r="I34"/>
  <c r="H34"/>
  <c r="G34"/>
  <c r="F34"/>
  <c r="E34"/>
  <c r="N34" s="1"/>
  <c r="N33"/>
  <c r="N27"/>
  <c r="N25"/>
  <c r="N26"/>
  <c r="N30"/>
  <c r="N28"/>
  <c r="N24"/>
  <c r="N21"/>
  <c r="N20"/>
  <c r="D23"/>
  <c r="C23"/>
  <c r="B23"/>
  <c r="N23" s="1"/>
  <c r="N31"/>
  <c r="N29"/>
  <c r="N32"/>
  <c r="N22"/>
  <c r="M19"/>
  <c r="L19"/>
  <c r="K19"/>
  <c r="J19"/>
  <c r="I19"/>
  <c r="H19"/>
  <c r="G19"/>
  <c r="F19"/>
  <c r="E19"/>
  <c r="D19"/>
  <c r="C19"/>
  <c r="B19"/>
  <c r="N19" s="1"/>
  <c r="N18"/>
  <c r="N17"/>
  <c r="M16"/>
  <c r="L16"/>
  <c r="K16"/>
  <c r="J16"/>
  <c r="I16"/>
  <c r="H16"/>
  <c r="G16"/>
  <c r="F16"/>
  <c r="E16"/>
  <c r="D16"/>
  <c r="C16"/>
  <c r="B16"/>
  <c r="N16" s="1"/>
  <c r="N12"/>
  <c r="N13"/>
  <c r="N15"/>
  <c r="N14"/>
  <c r="M11"/>
  <c r="L11"/>
  <c r="K11"/>
  <c r="J11"/>
  <c r="I11"/>
  <c r="H11"/>
  <c r="G11"/>
  <c r="F11"/>
  <c r="E11"/>
  <c r="D11"/>
  <c r="C11"/>
  <c r="B11"/>
  <c r="N11" s="1"/>
  <c r="N10"/>
  <c r="M9"/>
  <c r="L9"/>
  <c r="K9"/>
  <c r="J9"/>
  <c r="I9"/>
  <c r="H9"/>
  <c r="G9"/>
  <c r="F9"/>
  <c r="E9"/>
  <c r="D9"/>
  <c r="C9"/>
  <c r="B9"/>
  <c r="N9" s="1"/>
  <c r="N8"/>
  <c r="N7"/>
  <c r="M6"/>
  <c r="L6"/>
  <c r="K6"/>
  <c r="J6"/>
  <c r="I6"/>
  <c r="H6"/>
  <c r="G6"/>
  <c r="F6"/>
  <c r="E6"/>
  <c r="D6"/>
  <c r="C6"/>
  <c r="B6"/>
  <c r="N6" s="1"/>
  <c r="M5"/>
  <c r="L5"/>
  <c r="K5"/>
  <c r="J5"/>
  <c r="I5"/>
  <c r="H5"/>
  <c r="G5"/>
  <c r="F5"/>
  <c r="E5"/>
  <c r="D5"/>
  <c r="C5"/>
  <c r="B5"/>
  <c r="N5" s="1"/>
  <c r="N17" i="12"/>
  <c r="N16"/>
  <c r="M15"/>
  <c r="L15"/>
  <c r="K15"/>
  <c r="J15"/>
  <c r="I15"/>
  <c r="H15"/>
  <c r="G15"/>
  <c r="F15"/>
  <c r="E15"/>
  <c r="D15"/>
  <c r="C15"/>
  <c r="B15"/>
  <c r="N15" s="1"/>
  <c r="N14"/>
  <c r="N13"/>
  <c r="N12"/>
  <c r="N11"/>
  <c r="N10"/>
  <c r="M9"/>
  <c r="L9"/>
  <c r="K9"/>
  <c r="J9"/>
  <c r="I9"/>
  <c r="H9"/>
  <c r="G9"/>
  <c r="F9"/>
  <c r="E9"/>
  <c r="D9"/>
  <c r="C9"/>
  <c r="B9"/>
  <c r="N9" s="1"/>
  <c r="N8"/>
  <c r="N7"/>
  <c r="M7"/>
  <c r="L7"/>
  <c r="K7"/>
  <c r="J7"/>
  <c r="I7"/>
  <c r="H7"/>
  <c r="G7"/>
  <c r="F7"/>
  <c r="E7"/>
  <c r="D7"/>
  <c r="C7"/>
  <c r="B7"/>
  <c r="N6"/>
  <c r="M5"/>
  <c r="L5"/>
  <c r="K5"/>
  <c r="J5"/>
  <c r="I5"/>
  <c r="H5"/>
  <c r="G5"/>
  <c r="F5"/>
  <c r="E5"/>
  <c r="D5"/>
  <c r="C5"/>
  <c r="B5"/>
  <c r="N5" s="1"/>
  <c r="C5" i="9"/>
  <c r="D5"/>
  <c r="E5"/>
  <c r="F5"/>
  <c r="G5"/>
  <c r="H5"/>
  <c r="I5"/>
  <c r="J5"/>
  <c r="K5"/>
  <c r="L5"/>
  <c r="M5"/>
  <c r="B5"/>
  <c r="C18"/>
  <c r="D18"/>
  <c r="E18"/>
  <c r="F18"/>
  <c r="G18"/>
  <c r="H18"/>
  <c r="I18"/>
  <c r="J18"/>
  <c r="K18"/>
  <c r="L18"/>
  <c r="M18"/>
  <c r="B18"/>
  <c r="C29"/>
  <c r="D29"/>
  <c r="E29"/>
  <c r="F29"/>
  <c r="G29"/>
  <c r="H29"/>
  <c r="I29"/>
  <c r="J29"/>
  <c r="K29"/>
  <c r="L29"/>
  <c r="M29"/>
  <c r="B29"/>
  <c r="N29" s="1"/>
  <c r="C50"/>
  <c r="D50"/>
  <c r="E50"/>
  <c r="F50"/>
  <c r="G50"/>
  <c r="H50"/>
  <c r="I50"/>
  <c r="J50"/>
  <c r="K50"/>
  <c r="L50"/>
  <c r="M50"/>
  <c r="B50"/>
  <c r="N30"/>
  <c r="N31"/>
  <c r="N33"/>
  <c r="N41"/>
  <c r="N38"/>
  <c r="N32"/>
  <c r="N36"/>
  <c r="N49"/>
  <c r="N24"/>
  <c r="N20"/>
  <c r="N19"/>
  <c r="N26"/>
  <c r="N25"/>
  <c r="N22"/>
  <c r="N23"/>
  <c r="C12"/>
  <c r="D12"/>
  <c r="E12"/>
  <c r="F12"/>
  <c r="G12"/>
  <c r="H12"/>
  <c r="I12"/>
  <c r="J12"/>
  <c r="K12"/>
  <c r="L12"/>
  <c r="M12"/>
  <c r="B12"/>
  <c r="C6"/>
  <c r="D6"/>
  <c r="E6"/>
  <c r="F6"/>
  <c r="G6"/>
  <c r="H6"/>
  <c r="I6"/>
  <c r="J6"/>
  <c r="K6"/>
  <c r="L6"/>
  <c r="M6"/>
  <c r="B6"/>
  <c r="C10"/>
  <c r="D10"/>
  <c r="E10"/>
  <c r="F10"/>
  <c r="G10"/>
  <c r="H10"/>
  <c r="I10"/>
  <c r="J10"/>
  <c r="K10"/>
  <c r="L10"/>
  <c r="M10"/>
  <c r="B10"/>
  <c r="N9"/>
  <c r="N8"/>
  <c r="N11"/>
  <c r="N10" s="1"/>
  <c r="N15"/>
  <c r="N17"/>
  <c r="N16"/>
  <c r="N14"/>
  <c r="N13"/>
  <c r="N12" s="1"/>
  <c r="N18"/>
  <c r="N21"/>
  <c r="N28"/>
  <c r="N27"/>
  <c r="N39"/>
  <c r="N45"/>
  <c r="N40"/>
  <c r="N37"/>
  <c r="N48"/>
  <c r="N44"/>
  <c r="N35"/>
  <c r="N46"/>
  <c r="N47"/>
  <c r="N34"/>
  <c r="N43"/>
  <c r="N42"/>
  <c r="N51"/>
  <c r="N50" s="1"/>
  <c r="N5"/>
  <c r="N7"/>
  <c r="N6" s="1"/>
  <c r="C5" i="8"/>
  <c r="D5"/>
  <c r="E5"/>
  <c r="F5"/>
  <c r="G5"/>
  <c r="H5"/>
  <c r="I5"/>
  <c r="J5"/>
  <c r="K5"/>
  <c r="L5"/>
  <c r="M5"/>
  <c r="B5"/>
  <c r="C6"/>
  <c r="D6"/>
  <c r="E6"/>
  <c r="F6"/>
  <c r="G6"/>
  <c r="H6"/>
  <c r="I6"/>
  <c r="J6"/>
  <c r="K6"/>
  <c r="L6"/>
  <c r="M6"/>
  <c r="N6"/>
  <c r="B6"/>
  <c r="N7"/>
  <c r="N8"/>
  <c r="N9"/>
  <c r="N5"/>
  <c r="C6" i="7"/>
  <c r="C5" s="1"/>
  <c r="D6"/>
  <c r="D5" s="1"/>
  <c r="E6"/>
  <c r="E5" s="1"/>
  <c r="F6"/>
  <c r="F5" s="1"/>
  <c r="G6"/>
  <c r="G5" s="1"/>
  <c r="H6"/>
  <c r="H5" s="1"/>
  <c r="I6"/>
  <c r="I5" s="1"/>
  <c r="J6"/>
  <c r="J5" s="1"/>
  <c r="K6"/>
  <c r="K5" s="1"/>
  <c r="L6"/>
  <c r="L5" s="1"/>
  <c r="M6"/>
  <c r="M5" s="1"/>
  <c r="B5"/>
  <c r="B6"/>
  <c r="C53"/>
  <c r="D53"/>
  <c r="E53"/>
  <c r="F53"/>
  <c r="G53"/>
  <c r="H53"/>
  <c r="I53"/>
  <c r="J53"/>
  <c r="K53"/>
  <c r="L53"/>
  <c r="M53"/>
  <c r="B53"/>
  <c r="C35"/>
  <c r="D35"/>
  <c r="E35"/>
  <c r="F35"/>
  <c r="G35"/>
  <c r="H35"/>
  <c r="I35"/>
  <c r="J35"/>
  <c r="K35"/>
  <c r="L35"/>
  <c r="M35"/>
  <c r="N35"/>
  <c r="B35"/>
  <c r="C26"/>
  <c r="D26"/>
  <c r="E26"/>
  <c r="F26"/>
  <c r="G26"/>
  <c r="H26"/>
  <c r="I26"/>
  <c r="J26"/>
  <c r="K26"/>
  <c r="L26"/>
  <c r="M26"/>
  <c r="N26"/>
  <c r="B26"/>
  <c r="C19"/>
  <c r="D19"/>
  <c r="E19"/>
  <c r="F19"/>
  <c r="G19"/>
  <c r="H19"/>
  <c r="I19"/>
  <c r="J19"/>
  <c r="K19"/>
  <c r="L19"/>
  <c r="M19"/>
  <c r="B19"/>
  <c r="N29"/>
  <c r="N30"/>
  <c r="N31"/>
  <c r="N33"/>
  <c r="N21"/>
  <c r="N22"/>
  <c r="N23"/>
  <c r="N24"/>
  <c r="C7"/>
  <c r="D7"/>
  <c r="E7"/>
  <c r="F7"/>
  <c r="G7"/>
  <c r="H7"/>
  <c r="I7"/>
  <c r="J7"/>
  <c r="K7"/>
  <c r="L7"/>
  <c r="M7"/>
  <c r="B7"/>
  <c r="N6"/>
  <c r="N8"/>
  <c r="N9"/>
  <c r="N11"/>
  <c r="N13"/>
  <c r="N10"/>
  <c r="N12"/>
  <c r="N14"/>
  <c r="N15"/>
  <c r="N16"/>
  <c r="N17"/>
  <c r="N18"/>
  <c r="N20"/>
  <c r="N25"/>
  <c r="N27"/>
  <c r="N28"/>
  <c r="N34"/>
  <c r="N32"/>
  <c r="N36"/>
  <c r="N37"/>
  <c r="N38"/>
  <c r="N39"/>
  <c r="N40"/>
  <c r="N41"/>
  <c r="N42"/>
  <c r="N44"/>
  <c r="N43"/>
  <c r="N45"/>
  <c r="N46"/>
  <c r="N47"/>
  <c r="N48"/>
  <c r="N49"/>
  <c r="N50"/>
  <c r="N51"/>
  <c r="N52"/>
  <c r="N53"/>
  <c r="N54"/>
  <c r="N55"/>
  <c r="C5" i="6"/>
  <c r="D5"/>
  <c r="E5"/>
  <c r="F5"/>
  <c r="G5"/>
  <c r="H5"/>
  <c r="I5"/>
  <c r="J5"/>
  <c r="L5"/>
  <c r="M5"/>
  <c r="N5"/>
  <c r="B5"/>
  <c r="C90"/>
  <c r="D90"/>
  <c r="E90"/>
  <c r="F90"/>
  <c r="G90"/>
  <c r="H90"/>
  <c r="I90"/>
  <c r="J90"/>
  <c r="L90"/>
  <c r="M90"/>
  <c r="N90"/>
  <c r="B90"/>
  <c r="C146"/>
  <c r="D146"/>
  <c r="E146"/>
  <c r="F146"/>
  <c r="G146"/>
  <c r="H146"/>
  <c r="I146"/>
  <c r="J146"/>
  <c r="L146"/>
  <c r="M146"/>
  <c r="N146"/>
  <c r="B146"/>
  <c r="C121"/>
  <c r="D121"/>
  <c r="E121"/>
  <c r="F121"/>
  <c r="G121"/>
  <c r="H121"/>
  <c r="I121"/>
  <c r="J121"/>
  <c r="L121"/>
  <c r="M121"/>
  <c r="B121"/>
  <c r="C113"/>
  <c r="D113"/>
  <c r="E113"/>
  <c r="F113"/>
  <c r="G113"/>
  <c r="H113"/>
  <c r="I113"/>
  <c r="J113"/>
  <c r="L113"/>
  <c r="M113"/>
  <c r="B113"/>
  <c r="N117"/>
  <c r="N118"/>
  <c r="C104"/>
  <c r="D104"/>
  <c r="E104"/>
  <c r="F104"/>
  <c r="G104"/>
  <c r="H104"/>
  <c r="I104"/>
  <c r="J104"/>
  <c r="L104"/>
  <c r="M104"/>
  <c r="B104"/>
  <c r="N106"/>
  <c r="N112"/>
  <c r="N111"/>
  <c r="C91"/>
  <c r="D91"/>
  <c r="E91"/>
  <c r="F91"/>
  <c r="G91"/>
  <c r="H91"/>
  <c r="I91"/>
  <c r="J91"/>
  <c r="L91"/>
  <c r="M91"/>
  <c r="B91"/>
  <c r="N103"/>
  <c r="N96"/>
  <c r="N94"/>
  <c r="N93"/>
  <c r="N101"/>
  <c r="N99"/>
  <c r="N97"/>
  <c r="N98"/>
  <c r="N100"/>
  <c r="N102"/>
  <c r="N95"/>
  <c r="N75"/>
  <c r="N83"/>
  <c r="N60"/>
  <c r="N82"/>
  <c r="N56"/>
  <c r="C87"/>
  <c r="D87"/>
  <c r="E87"/>
  <c r="F87"/>
  <c r="G87"/>
  <c r="H87"/>
  <c r="I87"/>
  <c r="J87"/>
  <c r="L87"/>
  <c r="M87"/>
  <c r="B87"/>
  <c r="C55"/>
  <c r="D55"/>
  <c r="E55"/>
  <c r="F55"/>
  <c r="G55"/>
  <c r="H55"/>
  <c r="I55"/>
  <c r="J55"/>
  <c r="L55"/>
  <c r="M55"/>
  <c r="B55"/>
  <c r="C43"/>
  <c r="D43"/>
  <c r="E43"/>
  <c r="F43"/>
  <c r="G43"/>
  <c r="H43"/>
  <c r="I43"/>
  <c r="J43"/>
  <c r="L43"/>
  <c r="M43"/>
  <c r="B43"/>
  <c r="C31"/>
  <c r="D31"/>
  <c r="E31"/>
  <c r="F31"/>
  <c r="G31"/>
  <c r="H31"/>
  <c r="I31"/>
  <c r="J31"/>
  <c r="L31"/>
  <c r="M31"/>
  <c r="B31"/>
  <c r="C28"/>
  <c r="D28"/>
  <c r="E28"/>
  <c r="F28"/>
  <c r="G28"/>
  <c r="H28"/>
  <c r="I28"/>
  <c r="J28"/>
  <c r="L28"/>
  <c r="M28"/>
  <c r="B28"/>
  <c r="N105"/>
  <c r="N109"/>
  <c r="N107"/>
  <c r="N108"/>
  <c r="N110"/>
  <c r="N114"/>
  <c r="N115"/>
  <c r="N116"/>
  <c r="N119"/>
  <c r="N120"/>
  <c r="N139"/>
  <c r="N130"/>
  <c r="N143"/>
  <c r="N122"/>
  <c r="N121" s="1"/>
  <c r="N128"/>
  <c r="N124"/>
  <c r="N127"/>
  <c r="N126"/>
  <c r="N129"/>
  <c r="N145"/>
  <c r="N141"/>
  <c r="N133"/>
  <c r="N134"/>
  <c r="N125"/>
  <c r="N132"/>
  <c r="N142"/>
  <c r="N136"/>
  <c r="N131"/>
  <c r="N135"/>
  <c r="N138"/>
  <c r="N144"/>
  <c r="N140"/>
  <c r="N137"/>
  <c r="N123"/>
  <c r="N147"/>
  <c r="N29"/>
  <c r="N30"/>
  <c r="N36"/>
  <c r="N34"/>
  <c r="N33"/>
  <c r="N37"/>
  <c r="N38"/>
  <c r="N41"/>
  <c r="N42"/>
  <c r="N32"/>
  <c r="N35"/>
  <c r="N39"/>
  <c r="N40"/>
  <c r="N48"/>
  <c r="N45"/>
  <c r="N54"/>
  <c r="N47"/>
  <c r="N44"/>
  <c r="N46"/>
  <c r="N49"/>
  <c r="N50"/>
  <c r="N51"/>
  <c r="N52"/>
  <c r="N53"/>
  <c r="N62"/>
  <c r="N85"/>
  <c r="N57"/>
  <c r="N63"/>
  <c r="N77"/>
  <c r="N84"/>
  <c r="N70"/>
  <c r="N58"/>
  <c r="N67"/>
  <c r="N66"/>
  <c r="N80"/>
  <c r="N72"/>
  <c r="N59"/>
  <c r="N71"/>
  <c r="N65"/>
  <c r="N79"/>
  <c r="N69"/>
  <c r="N64"/>
  <c r="N73"/>
  <c r="N78"/>
  <c r="N81"/>
  <c r="N74"/>
  <c r="N61"/>
  <c r="N76"/>
  <c r="N68"/>
  <c r="N86"/>
  <c r="N88"/>
  <c r="N89"/>
  <c r="N92"/>
  <c r="N91" s="1"/>
  <c r="C7"/>
  <c r="D7"/>
  <c r="E7"/>
  <c r="F7"/>
  <c r="G7"/>
  <c r="H7"/>
  <c r="I7"/>
  <c r="J7"/>
  <c r="L7"/>
  <c r="M7"/>
  <c r="B7"/>
  <c r="B6" s="1"/>
  <c r="N20"/>
  <c r="N9"/>
  <c r="N17"/>
  <c r="N11"/>
  <c r="N12"/>
  <c r="N27"/>
  <c r="N10"/>
  <c r="N14"/>
  <c r="N13"/>
  <c r="N25"/>
  <c r="N19"/>
  <c r="N21"/>
  <c r="N18"/>
  <c r="N24"/>
  <c r="N15"/>
  <c r="N22"/>
  <c r="N23"/>
  <c r="N16"/>
  <c r="N26"/>
  <c r="N8"/>
  <c r="N7" s="1"/>
  <c r="C13" i="4"/>
  <c r="D13"/>
  <c r="E13"/>
  <c r="F13"/>
  <c r="G13"/>
  <c r="H13"/>
  <c r="I13"/>
  <c r="J13"/>
  <c r="K13"/>
  <c r="L13"/>
  <c r="M13"/>
  <c r="N13"/>
  <c r="O219" i="3"/>
  <c r="O220"/>
  <c r="O221"/>
  <c r="N218"/>
  <c r="N217" s="1"/>
  <c r="M218"/>
  <c r="M217" s="1"/>
  <c r="L218"/>
  <c r="L217" s="1"/>
  <c r="K218"/>
  <c r="K217" s="1"/>
  <c r="J218"/>
  <c r="J217" s="1"/>
  <c r="I218"/>
  <c r="I217" s="1"/>
  <c r="H218"/>
  <c r="H217" s="1"/>
  <c r="G218"/>
  <c r="G217" s="1"/>
  <c r="F218"/>
  <c r="F217" s="1"/>
  <c r="E218"/>
  <c r="E217" s="1"/>
  <c r="D218"/>
  <c r="D217" s="1"/>
  <c r="C218"/>
  <c r="O218" s="1"/>
  <c r="O216"/>
  <c r="N215"/>
  <c r="M215"/>
  <c r="L215"/>
  <c r="K215"/>
  <c r="J215"/>
  <c r="I215"/>
  <c r="H215"/>
  <c r="G215"/>
  <c r="F215"/>
  <c r="E215"/>
  <c r="D215"/>
  <c r="C215"/>
  <c r="O215" s="1"/>
  <c r="O214"/>
  <c r="N213"/>
  <c r="M213"/>
  <c r="L213"/>
  <c r="K213"/>
  <c r="J213"/>
  <c r="I213"/>
  <c r="H213"/>
  <c r="G213"/>
  <c r="F213"/>
  <c r="E213"/>
  <c r="D213"/>
  <c r="C213"/>
  <c r="O213" s="1"/>
  <c r="O212"/>
  <c r="O211"/>
  <c r="N210"/>
  <c r="N209" s="1"/>
  <c r="M210"/>
  <c r="M209" s="1"/>
  <c r="L210"/>
  <c r="L209" s="1"/>
  <c r="K210"/>
  <c r="K209" s="1"/>
  <c r="J210"/>
  <c r="J209" s="1"/>
  <c r="I210"/>
  <c r="I209" s="1"/>
  <c r="H210"/>
  <c r="H209" s="1"/>
  <c r="G210"/>
  <c r="G209" s="1"/>
  <c r="F210"/>
  <c r="F209" s="1"/>
  <c r="E210"/>
  <c r="E209" s="1"/>
  <c r="D210"/>
  <c r="D209" s="1"/>
  <c r="C210"/>
  <c r="O210" s="1"/>
  <c r="O201"/>
  <c r="O204"/>
  <c r="O192"/>
  <c r="O196"/>
  <c r="O195"/>
  <c r="O206"/>
  <c r="O200"/>
  <c r="O197"/>
  <c r="O205"/>
  <c r="O203"/>
  <c r="O202"/>
  <c r="O207"/>
  <c r="O193"/>
  <c r="O199"/>
  <c r="O191"/>
  <c r="O190"/>
  <c r="O194"/>
  <c r="O198"/>
  <c r="O208"/>
  <c r="N189"/>
  <c r="M189"/>
  <c r="L189"/>
  <c r="K189"/>
  <c r="J189"/>
  <c r="I189"/>
  <c r="H189"/>
  <c r="G189"/>
  <c r="F189"/>
  <c r="E189"/>
  <c r="D189"/>
  <c r="C189"/>
  <c r="O189" s="1"/>
  <c r="O183"/>
  <c r="O185"/>
  <c r="O181"/>
  <c r="O186"/>
  <c r="O188"/>
  <c r="O184"/>
  <c r="O187"/>
  <c r="O182"/>
  <c r="N180"/>
  <c r="M180"/>
  <c r="L180"/>
  <c r="K180"/>
  <c r="J180"/>
  <c r="I180"/>
  <c r="H180"/>
  <c r="G180"/>
  <c r="F180"/>
  <c r="E180"/>
  <c r="D180"/>
  <c r="C180"/>
  <c r="O180" s="1"/>
  <c r="O177"/>
  <c r="O179"/>
  <c r="O178"/>
  <c r="N176"/>
  <c r="M176"/>
  <c r="L176"/>
  <c r="K176"/>
  <c r="J176"/>
  <c r="I176"/>
  <c r="H176"/>
  <c r="G176"/>
  <c r="F176"/>
  <c r="E176"/>
  <c r="D176"/>
  <c r="C176"/>
  <c r="O176" s="1"/>
  <c r="O175"/>
  <c r="O161"/>
  <c r="O172"/>
  <c r="O169"/>
  <c r="O160"/>
  <c r="O163"/>
  <c r="O162"/>
  <c r="O168"/>
  <c r="O173"/>
  <c r="O167"/>
  <c r="O164"/>
  <c r="O170"/>
  <c r="O165"/>
  <c r="O171"/>
  <c r="O166"/>
  <c r="O174"/>
  <c r="N159"/>
  <c r="M159"/>
  <c r="L159"/>
  <c r="K159"/>
  <c r="J159"/>
  <c r="I159"/>
  <c r="H159"/>
  <c r="G159"/>
  <c r="F159"/>
  <c r="E159"/>
  <c r="D159"/>
  <c r="C159"/>
  <c r="O159" s="1"/>
  <c r="O157"/>
  <c r="O158"/>
  <c r="O156"/>
  <c r="N155"/>
  <c r="M155"/>
  <c r="L155"/>
  <c r="K155"/>
  <c r="J155"/>
  <c r="I155"/>
  <c r="H155"/>
  <c r="G155"/>
  <c r="F155"/>
  <c r="E155"/>
  <c r="D155"/>
  <c r="C155"/>
  <c r="O155" s="1"/>
  <c r="N154"/>
  <c r="M154"/>
  <c r="L154"/>
  <c r="K154"/>
  <c r="J154"/>
  <c r="I154"/>
  <c r="H154"/>
  <c r="G154"/>
  <c r="F154"/>
  <c r="E154"/>
  <c r="D154"/>
  <c r="C154"/>
  <c r="O154" s="1"/>
  <c r="O144"/>
  <c r="O148"/>
  <c r="O147"/>
  <c r="O149"/>
  <c r="O146"/>
  <c r="O153"/>
  <c r="O145"/>
  <c r="O152"/>
  <c r="O150"/>
  <c r="O151"/>
  <c r="N143"/>
  <c r="M143"/>
  <c r="L143"/>
  <c r="K143"/>
  <c r="J143"/>
  <c r="I143"/>
  <c r="H143"/>
  <c r="G143"/>
  <c r="F143"/>
  <c r="E143"/>
  <c r="D143"/>
  <c r="C143"/>
  <c r="O143" s="1"/>
  <c r="O136"/>
  <c r="O140"/>
  <c r="O139"/>
  <c r="O131"/>
  <c r="O134"/>
  <c r="O133"/>
  <c r="O142"/>
  <c r="O138"/>
  <c r="O135"/>
  <c r="O129"/>
  <c r="O130"/>
  <c r="O141"/>
  <c r="O132"/>
  <c r="O137"/>
  <c r="N128"/>
  <c r="M128"/>
  <c r="L128"/>
  <c r="K128"/>
  <c r="J128"/>
  <c r="I128"/>
  <c r="H128"/>
  <c r="G128"/>
  <c r="F128"/>
  <c r="E128"/>
  <c r="D128"/>
  <c r="C128"/>
  <c r="O128" s="1"/>
  <c r="O124"/>
  <c r="O122"/>
  <c r="O126"/>
  <c r="O127"/>
  <c r="O123"/>
  <c r="O125"/>
  <c r="O121"/>
  <c r="N120"/>
  <c r="M120"/>
  <c r="L120"/>
  <c r="K120"/>
  <c r="J120"/>
  <c r="I120"/>
  <c r="H120"/>
  <c r="G120"/>
  <c r="F120"/>
  <c r="E120"/>
  <c r="D120"/>
  <c r="C120"/>
  <c r="O120" s="1"/>
  <c r="N119"/>
  <c r="M119"/>
  <c r="L119"/>
  <c r="K119"/>
  <c r="J119"/>
  <c r="I119"/>
  <c r="H119"/>
  <c r="G119"/>
  <c r="F119"/>
  <c r="E119"/>
  <c r="D119"/>
  <c r="C119"/>
  <c r="O119" s="1"/>
  <c r="O112"/>
  <c r="O113"/>
  <c r="O108"/>
  <c r="O115"/>
  <c r="O116"/>
  <c r="O118"/>
  <c r="O114"/>
  <c r="O110"/>
  <c r="O111"/>
  <c r="O107"/>
  <c r="O117"/>
  <c r="O109"/>
  <c r="N106"/>
  <c r="M106"/>
  <c r="L106"/>
  <c r="K106"/>
  <c r="J106"/>
  <c r="I106"/>
  <c r="H106"/>
  <c r="G106"/>
  <c r="F106"/>
  <c r="E106"/>
  <c r="D106"/>
  <c r="C106"/>
  <c r="O106" s="1"/>
  <c r="O103"/>
  <c r="O105"/>
  <c r="O104"/>
  <c r="N102"/>
  <c r="M102"/>
  <c r="L102"/>
  <c r="K102"/>
  <c r="J102"/>
  <c r="I102"/>
  <c r="H102"/>
  <c r="G102"/>
  <c r="F102"/>
  <c r="E102"/>
  <c r="D102"/>
  <c r="C102"/>
  <c r="O102" s="1"/>
  <c r="O95"/>
  <c r="O101"/>
  <c r="O100"/>
  <c r="O99"/>
  <c r="O98"/>
  <c r="O96"/>
  <c r="O97"/>
  <c r="N94"/>
  <c r="M94"/>
  <c r="L94"/>
  <c r="K94"/>
  <c r="J94"/>
  <c r="I94"/>
  <c r="H94"/>
  <c r="G94"/>
  <c r="F94"/>
  <c r="E94"/>
  <c r="D94"/>
  <c r="C94"/>
  <c r="O94" s="1"/>
  <c r="O86"/>
  <c r="O90"/>
  <c r="O87"/>
  <c r="O93"/>
  <c r="O83"/>
  <c r="O85"/>
  <c r="O88"/>
  <c r="O81"/>
  <c r="O92"/>
  <c r="O82"/>
  <c r="O89"/>
  <c r="O91"/>
  <c r="O84"/>
  <c r="N80"/>
  <c r="M80"/>
  <c r="L80"/>
  <c r="K80"/>
  <c r="J80"/>
  <c r="I80"/>
  <c r="H80"/>
  <c r="G80"/>
  <c r="F80"/>
  <c r="E80"/>
  <c r="D80"/>
  <c r="C80"/>
  <c r="O80" s="1"/>
  <c r="N79"/>
  <c r="M79"/>
  <c r="L79"/>
  <c r="K79"/>
  <c r="J79"/>
  <c r="I79"/>
  <c r="H79"/>
  <c r="G79"/>
  <c r="F79"/>
  <c r="E79"/>
  <c r="D79"/>
  <c r="C79"/>
  <c r="O79" s="1"/>
  <c r="O67"/>
  <c r="O62"/>
  <c r="O61"/>
  <c r="O58"/>
  <c r="O70"/>
  <c r="O69"/>
  <c r="O68"/>
  <c r="O60"/>
  <c r="O73"/>
  <c r="O63"/>
  <c r="O57"/>
  <c r="O66"/>
  <c r="O75"/>
  <c r="O65"/>
  <c r="O64"/>
  <c r="O71"/>
  <c r="O76"/>
  <c r="O59"/>
  <c r="O74"/>
  <c r="O72"/>
  <c r="O77"/>
  <c r="O78"/>
  <c r="N56"/>
  <c r="M56"/>
  <c r="L56"/>
  <c r="K56"/>
  <c r="J56"/>
  <c r="I56"/>
  <c r="H56"/>
  <c r="G56"/>
  <c r="F56"/>
  <c r="E56"/>
  <c r="D56"/>
  <c r="C56"/>
  <c r="O56" s="1"/>
  <c r="O52"/>
  <c r="O50"/>
  <c r="O48"/>
  <c r="O53"/>
  <c r="O54"/>
  <c r="O51"/>
  <c r="O49"/>
  <c r="O46"/>
  <c r="O47"/>
  <c r="O45"/>
  <c r="O55"/>
  <c r="N44"/>
  <c r="M44"/>
  <c r="L44"/>
  <c r="K44"/>
  <c r="J44"/>
  <c r="I44"/>
  <c r="H44"/>
  <c r="G44"/>
  <c r="F44"/>
  <c r="E44"/>
  <c r="D44"/>
  <c r="C44"/>
  <c r="O44" s="1"/>
  <c r="O37"/>
  <c r="O43"/>
  <c r="O38"/>
  <c r="O41"/>
  <c r="O40"/>
  <c r="O39"/>
  <c r="O42"/>
  <c r="N36"/>
  <c r="M36"/>
  <c r="L36"/>
  <c r="K36"/>
  <c r="J36"/>
  <c r="I36"/>
  <c r="H36"/>
  <c r="G36"/>
  <c r="F36"/>
  <c r="E36"/>
  <c r="D36"/>
  <c r="C36"/>
  <c r="O36" s="1"/>
  <c r="N35"/>
  <c r="M35"/>
  <c r="L35"/>
  <c r="K35"/>
  <c r="J35"/>
  <c r="I35"/>
  <c r="H35"/>
  <c r="G35"/>
  <c r="F35"/>
  <c r="E35"/>
  <c r="D35"/>
  <c r="C35"/>
  <c r="O35" s="1"/>
  <c r="O34"/>
  <c r="O33"/>
  <c r="O32"/>
  <c r="O31"/>
  <c r="N31"/>
  <c r="M31"/>
  <c r="L31"/>
  <c r="K31"/>
  <c r="J31"/>
  <c r="I31"/>
  <c r="H31"/>
  <c r="G31"/>
  <c r="F31"/>
  <c r="E31"/>
  <c r="D31"/>
  <c r="C31"/>
  <c r="O28"/>
  <c r="O19"/>
  <c r="O18"/>
  <c r="O27"/>
  <c r="O24"/>
  <c r="O23"/>
  <c r="O15"/>
  <c r="O17"/>
  <c r="O22"/>
  <c r="O13"/>
  <c r="O16"/>
  <c r="O21"/>
  <c r="O25"/>
  <c r="O26"/>
  <c r="O29"/>
  <c r="O20"/>
  <c r="O11"/>
  <c r="O30"/>
  <c r="O10"/>
  <c r="O12"/>
  <c r="O14"/>
  <c r="O8"/>
  <c r="O9"/>
  <c r="O7"/>
  <c r="N7"/>
  <c r="M7"/>
  <c r="L7"/>
  <c r="K7"/>
  <c r="J7"/>
  <c r="I7"/>
  <c r="H7"/>
  <c r="G7"/>
  <c r="F7"/>
  <c r="E7"/>
  <c r="D7"/>
  <c r="C7"/>
  <c r="N6"/>
  <c r="M6"/>
  <c r="L6"/>
  <c r="K6"/>
  <c r="J6"/>
  <c r="I6"/>
  <c r="H6"/>
  <c r="G6"/>
  <c r="F6"/>
  <c r="E6"/>
  <c r="D6"/>
  <c r="C6"/>
  <c r="O6" s="1"/>
  <c r="D217" i="2"/>
  <c r="D216" s="1"/>
  <c r="E217"/>
  <c r="E216" s="1"/>
  <c r="F217"/>
  <c r="F216" s="1"/>
  <c r="G217"/>
  <c r="G216" s="1"/>
  <c r="H217"/>
  <c r="H216" s="1"/>
  <c r="I217"/>
  <c r="I216" s="1"/>
  <c r="J217"/>
  <c r="J216" s="1"/>
  <c r="K217"/>
  <c r="K216" s="1"/>
  <c r="L217"/>
  <c r="L216" s="1"/>
  <c r="M217"/>
  <c r="M216" s="1"/>
  <c r="N217"/>
  <c r="N216" s="1"/>
  <c r="C217"/>
  <c r="C216" s="1"/>
  <c r="D214"/>
  <c r="E214"/>
  <c r="F214"/>
  <c r="G214"/>
  <c r="H214"/>
  <c r="I214"/>
  <c r="J214"/>
  <c r="K214"/>
  <c r="L214"/>
  <c r="M214"/>
  <c r="N214"/>
  <c r="C214"/>
  <c r="D211"/>
  <c r="E211"/>
  <c r="F211"/>
  <c r="G211"/>
  <c r="H211"/>
  <c r="I211"/>
  <c r="J211"/>
  <c r="K211"/>
  <c r="L211"/>
  <c r="M211"/>
  <c r="N211"/>
  <c r="C211"/>
  <c r="D208"/>
  <c r="D207" s="1"/>
  <c r="E208"/>
  <c r="E207" s="1"/>
  <c r="F208"/>
  <c r="F207" s="1"/>
  <c r="G208"/>
  <c r="G207" s="1"/>
  <c r="H208"/>
  <c r="H207" s="1"/>
  <c r="I208"/>
  <c r="I207" s="1"/>
  <c r="J208"/>
  <c r="J207" s="1"/>
  <c r="K208"/>
  <c r="K207" s="1"/>
  <c r="L208"/>
  <c r="L207" s="1"/>
  <c r="M208"/>
  <c r="M207" s="1"/>
  <c r="N208"/>
  <c r="N207" s="1"/>
  <c r="C208"/>
  <c r="D187"/>
  <c r="E187"/>
  <c r="F187"/>
  <c r="G187"/>
  <c r="H187"/>
  <c r="I187"/>
  <c r="J187"/>
  <c r="K187"/>
  <c r="L187"/>
  <c r="M187"/>
  <c r="N187"/>
  <c r="C187"/>
  <c r="D178"/>
  <c r="E178"/>
  <c r="F178"/>
  <c r="G178"/>
  <c r="H178"/>
  <c r="I178"/>
  <c r="J178"/>
  <c r="K178"/>
  <c r="L178"/>
  <c r="M178"/>
  <c r="N178"/>
  <c r="C178"/>
  <c r="D174"/>
  <c r="E174"/>
  <c r="F174"/>
  <c r="G174"/>
  <c r="H174"/>
  <c r="I174"/>
  <c r="J174"/>
  <c r="K174"/>
  <c r="L174"/>
  <c r="M174"/>
  <c r="N174"/>
  <c r="C174"/>
  <c r="D157"/>
  <c r="E157"/>
  <c r="F157"/>
  <c r="G157"/>
  <c r="H157"/>
  <c r="I157"/>
  <c r="J157"/>
  <c r="K157"/>
  <c r="L157"/>
  <c r="M157"/>
  <c r="N157"/>
  <c r="C157"/>
  <c r="D153"/>
  <c r="D152" s="1"/>
  <c r="E153"/>
  <c r="E152" s="1"/>
  <c r="F153"/>
  <c r="F152" s="1"/>
  <c r="G153"/>
  <c r="G152" s="1"/>
  <c r="H153"/>
  <c r="H152" s="1"/>
  <c r="I153"/>
  <c r="I152" s="1"/>
  <c r="J153"/>
  <c r="J152" s="1"/>
  <c r="K153"/>
  <c r="K152" s="1"/>
  <c r="L153"/>
  <c r="L152" s="1"/>
  <c r="M153"/>
  <c r="M152" s="1"/>
  <c r="N153"/>
  <c r="N152" s="1"/>
  <c r="C153"/>
  <c r="C152" s="1"/>
  <c r="O152" s="1"/>
  <c r="D141"/>
  <c r="E141"/>
  <c r="F141"/>
  <c r="G141"/>
  <c r="H141"/>
  <c r="I141"/>
  <c r="J141"/>
  <c r="K141"/>
  <c r="L141"/>
  <c r="M141"/>
  <c r="N141"/>
  <c r="C141"/>
  <c r="D126"/>
  <c r="E126"/>
  <c r="F126"/>
  <c r="G126"/>
  <c r="H126"/>
  <c r="I126"/>
  <c r="J126"/>
  <c r="K126"/>
  <c r="L126"/>
  <c r="M126"/>
  <c r="N126"/>
  <c r="C126"/>
  <c r="D118"/>
  <c r="D117" s="1"/>
  <c r="E118"/>
  <c r="E117" s="1"/>
  <c r="F118"/>
  <c r="F117" s="1"/>
  <c r="G118"/>
  <c r="G117" s="1"/>
  <c r="H118"/>
  <c r="H117" s="1"/>
  <c r="I118"/>
  <c r="I117" s="1"/>
  <c r="J118"/>
  <c r="J117" s="1"/>
  <c r="K118"/>
  <c r="K117" s="1"/>
  <c r="L118"/>
  <c r="L117" s="1"/>
  <c r="M118"/>
  <c r="M117" s="1"/>
  <c r="N118"/>
  <c r="N117" s="1"/>
  <c r="C118"/>
  <c r="C117" s="1"/>
  <c r="O117" s="1"/>
  <c r="D104"/>
  <c r="E104"/>
  <c r="F104"/>
  <c r="G104"/>
  <c r="H104"/>
  <c r="I104"/>
  <c r="J104"/>
  <c r="K104"/>
  <c r="L104"/>
  <c r="M104"/>
  <c r="N104"/>
  <c r="C104"/>
  <c r="D100"/>
  <c r="E100"/>
  <c r="F100"/>
  <c r="G100"/>
  <c r="H100"/>
  <c r="I100"/>
  <c r="J100"/>
  <c r="K100"/>
  <c r="L100"/>
  <c r="M100"/>
  <c r="N100"/>
  <c r="C100"/>
  <c r="D92"/>
  <c r="E92"/>
  <c r="F92"/>
  <c r="G92"/>
  <c r="H92"/>
  <c r="I92"/>
  <c r="J92"/>
  <c r="K92"/>
  <c r="L92"/>
  <c r="M92"/>
  <c r="N92"/>
  <c r="D79"/>
  <c r="D78" s="1"/>
  <c r="E79"/>
  <c r="E78" s="1"/>
  <c r="F79"/>
  <c r="F78" s="1"/>
  <c r="G79"/>
  <c r="G78" s="1"/>
  <c r="H79"/>
  <c r="H78" s="1"/>
  <c r="I79"/>
  <c r="I78" s="1"/>
  <c r="J79"/>
  <c r="J78" s="1"/>
  <c r="K79"/>
  <c r="K78" s="1"/>
  <c r="L79"/>
  <c r="L78" s="1"/>
  <c r="M79"/>
  <c r="M78" s="1"/>
  <c r="N79"/>
  <c r="N78" s="1"/>
  <c r="C92"/>
  <c r="C79"/>
  <c r="C78" s="1"/>
  <c r="O78" s="1"/>
  <c r="D55"/>
  <c r="E55"/>
  <c r="F55"/>
  <c r="G55"/>
  <c r="H55"/>
  <c r="I55"/>
  <c r="J55"/>
  <c r="K55"/>
  <c r="L55"/>
  <c r="M55"/>
  <c r="N55"/>
  <c r="C55"/>
  <c r="D43"/>
  <c r="E43"/>
  <c r="F43"/>
  <c r="G43"/>
  <c r="H43"/>
  <c r="I43"/>
  <c r="J43"/>
  <c r="K43"/>
  <c r="L43"/>
  <c r="M43"/>
  <c r="N43"/>
  <c r="C43"/>
  <c r="D35"/>
  <c r="D34" s="1"/>
  <c r="E35"/>
  <c r="E34" s="1"/>
  <c r="F35"/>
  <c r="F34" s="1"/>
  <c r="G35"/>
  <c r="G34" s="1"/>
  <c r="H35"/>
  <c r="H34" s="1"/>
  <c r="I35"/>
  <c r="I34" s="1"/>
  <c r="J35"/>
  <c r="J34" s="1"/>
  <c r="K35"/>
  <c r="K34" s="1"/>
  <c r="L35"/>
  <c r="L34" s="1"/>
  <c r="M35"/>
  <c r="M34" s="1"/>
  <c r="N35"/>
  <c r="N34" s="1"/>
  <c r="C35"/>
  <c r="C34" s="1"/>
  <c r="O34" s="1"/>
  <c r="D30"/>
  <c r="E30"/>
  <c r="F30"/>
  <c r="G30"/>
  <c r="H30"/>
  <c r="I30"/>
  <c r="J30"/>
  <c r="K30"/>
  <c r="L30"/>
  <c r="M30"/>
  <c r="N30"/>
  <c r="C30"/>
  <c r="D7"/>
  <c r="D6" s="1"/>
  <c r="E7"/>
  <c r="E6" s="1"/>
  <c r="F7"/>
  <c r="F6" s="1"/>
  <c r="G7"/>
  <c r="G6" s="1"/>
  <c r="H7"/>
  <c r="H6" s="1"/>
  <c r="I7"/>
  <c r="I6" s="1"/>
  <c r="J7"/>
  <c r="J6" s="1"/>
  <c r="K7"/>
  <c r="K6" s="1"/>
  <c r="L7"/>
  <c r="L6" s="1"/>
  <c r="M7"/>
  <c r="M6" s="1"/>
  <c r="N7"/>
  <c r="N6" s="1"/>
  <c r="C7"/>
  <c r="C6" s="1"/>
  <c r="O9"/>
  <c r="O8"/>
  <c r="O14"/>
  <c r="O12"/>
  <c r="O10"/>
  <c r="O11"/>
  <c r="O20"/>
  <c r="O29"/>
  <c r="O26"/>
  <c r="O25"/>
  <c r="O23"/>
  <c r="O16"/>
  <c r="O13"/>
  <c r="O21"/>
  <c r="O17"/>
  <c r="O15"/>
  <c r="O22"/>
  <c r="O24"/>
  <c r="O27"/>
  <c r="O18"/>
  <c r="O19"/>
  <c r="O28"/>
  <c r="O31"/>
  <c r="O32"/>
  <c r="O33"/>
  <c r="O35"/>
  <c r="O40"/>
  <c r="O37"/>
  <c r="O39"/>
  <c r="O41"/>
  <c r="O38"/>
  <c r="O42"/>
  <c r="O36"/>
  <c r="O43"/>
  <c r="O54"/>
  <c r="O44"/>
  <c r="O45"/>
  <c r="O46"/>
  <c r="O49"/>
  <c r="O50"/>
  <c r="O53"/>
  <c r="O52"/>
  <c r="O47"/>
  <c r="O48"/>
  <c r="O51"/>
  <c r="O55"/>
  <c r="O77"/>
  <c r="O76"/>
  <c r="O72"/>
  <c r="O73"/>
  <c r="O59"/>
  <c r="O75"/>
  <c r="O70"/>
  <c r="O64"/>
  <c r="O63"/>
  <c r="O74"/>
  <c r="O66"/>
  <c r="O56"/>
  <c r="O62"/>
  <c r="O71"/>
  <c r="O57"/>
  <c r="O68"/>
  <c r="O67"/>
  <c r="O69"/>
  <c r="O58"/>
  <c r="O60"/>
  <c r="O61"/>
  <c r="O65"/>
  <c r="O79"/>
  <c r="O82"/>
  <c r="O90"/>
  <c r="O88"/>
  <c r="O81"/>
  <c r="O80"/>
  <c r="O87"/>
  <c r="O84"/>
  <c r="O83"/>
  <c r="O91"/>
  <c r="O86"/>
  <c r="O89"/>
  <c r="O85"/>
  <c r="O92"/>
  <c r="O94"/>
  <c r="O95"/>
  <c r="O97"/>
  <c r="O96"/>
  <c r="O98"/>
  <c r="O99"/>
  <c r="O93"/>
  <c r="O100"/>
  <c r="O102"/>
  <c r="O103"/>
  <c r="O101"/>
  <c r="O104"/>
  <c r="O118"/>
  <c r="O119"/>
  <c r="O123"/>
  <c r="O121"/>
  <c r="O125"/>
  <c r="O124"/>
  <c r="O120"/>
  <c r="O122"/>
  <c r="O126"/>
  <c r="O135"/>
  <c r="O128"/>
  <c r="O139"/>
  <c r="O129"/>
  <c r="O127"/>
  <c r="O133"/>
  <c r="O136"/>
  <c r="O140"/>
  <c r="O131"/>
  <c r="O132"/>
  <c r="O130"/>
  <c r="O137"/>
  <c r="O138"/>
  <c r="O134"/>
  <c r="O141"/>
  <c r="O150"/>
  <c r="O149"/>
  <c r="O147"/>
  <c r="O143"/>
  <c r="O151"/>
  <c r="O144"/>
  <c r="O148"/>
  <c r="O145"/>
  <c r="O146"/>
  <c r="O142"/>
  <c r="O153"/>
  <c r="O154"/>
  <c r="O156"/>
  <c r="O155"/>
  <c r="O157"/>
  <c r="O172"/>
  <c r="O164"/>
  <c r="O170"/>
  <c r="O163"/>
  <c r="O168"/>
  <c r="O162"/>
  <c r="O165"/>
  <c r="O171"/>
  <c r="O166"/>
  <c r="O160"/>
  <c r="O161"/>
  <c r="O158"/>
  <c r="O167"/>
  <c r="O169"/>
  <c r="O159"/>
  <c r="O173"/>
  <c r="O174"/>
  <c r="O177"/>
  <c r="O176"/>
  <c r="O175"/>
  <c r="O178"/>
  <c r="O180"/>
  <c r="O185"/>
  <c r="O182"/>
  <c r="O186"/>
  <c r="O184"/>
  <c r="O179"/>
  <c r="O183"/>
  <c r="O181"/>
  <c r="O187"/>
  <c r="O205"/>
  <c r="O196"/>
  <c r="O193"/>
  <c r="O188"/>
  <c r="O189"/>
  <c r="O197"/>
  <c r="O191"/>
  <c r="O206"/>
  <c r="O200"/>
  <c r="O201"/>
  <c r="O203"/>
  <c r="O195"/>
  <c r="O198"/>
  <c r="O204"/>
  <c r="O192"/>
  <c r="O194"/>
  <c r="O190"/>
  <c r="O202"/>
  <c r="O199"/>
  <c r="O208"/>
  <c r="O209"/>
  <c r="O210"/>
  <c r="O211"/>
  <c r="O212"/>
  <c r="O213"/>
  <c r="O214"/>
  <c r="O215"/>
  <c r="O217"/>
  <c r="O218"/>
  <c r="O220"/>
  <c r="O219"/>
  <c r="O15" i="18"/>
  <c r="O18"/>
  <c r="O16"/>
  <c r="O17"/>
  <c r="O5"/>
  <c r="O8"/>
  <c r="O6"/>
  <c r="O7"/>
  <c r="O30" i="17"/>
  <c r="O28"/>
  <c r="O29"/>
  <c r="O26"/>
  <c r="O18"/>
  <c r="O23"/>
  <c r="O22"/>
  <c r="O20"/>
  <c r="O27"/>
  <c r="O25"/>
  <c r="O19"/>
  <c r="O24"/>
  <c r="O21"/>
  <c r="O13"/>
  <c r="O10"/>
  <c r="O17"/>
  <c r="O16"/>
  <c r="O11"/>
  <c r="O15"/>
  <c r="O14"/>
  <c r="O12"/>
  <c r="O9"/>
  <c r="O5"/>
  <c r="O8"/>
  <c r="O7"/>
  <c r="O6"/>
  <c r="O29" i="16"/>
  <c r="O28"/>
  <c r="O30"/>
  <c r="O27"/>
  <c r="O18"/>
  <c r="O22"/>
  <c r="O23"/>
  <c r="O20"/>
  <c r="O26"/>
  <c r="O25"/>
  <c r="O19"/>
  <c r="O24"/>
  <c r="O21"/>
  <c r="O11"/>
  <c r="O15"/>
  <c r="O17"/>
  <c r="O14"/>
  <c r="O13"/>
  <c r="O16"/>
  <c r="O12"/>
  <c r="O10"/>
  <c r="O9"/>
  <c r="O5"/>
  <c r="O7"/>
  <c r="O8"/>
  <c r="O6"/>
  <c r="N43" i="13"/>
  <c r="N42"/>
  <c r="M41"/>
  <c r="L41"/>
  <c r="K41"/>
  <c r="J41"/>
  <c r="I41"/>
  <c r="H41"/>
  <c r="G41"/>
  <c r="F41"/>
  <c r="E41"/>
  <c r="D41"/>
  <c r="C41"/>
  <c r="B41"/>
  <c r="N41" s="1"/>
  <c r="O20" i="4"/>
  <c r="O15"/>
  <c r="O19"/>
  <c r="O17"/>
  <c r="O16"/>
  <c r="O18"/>
  <c r="O14"/>
  <c r="O12"/>
  <c r="O7"/>
  <c r="O11"/>
  <c r="O9"/>
  <c r="O8"/>
  <c r="O10"/>
  <c r="O6"/>
  <c r="N5"/>
  <c r="M5"/>
  <c r="L5"/>
  <c r="K5"/>
  <c r="J5"/>
  <c r="I5"/>
  <c r="H5"/>
  <c r="G5"/>
  <c r="F5"/>
  <c r="E5"/>
  <c r="D5"/>
  <c r="C5"/>
  <c r="O5" s="1"/>
  <c r="E6" i="19" l="1"/>
  <c r="C5"/>
  <c r="D5"/>
  <c r="N6" i="11"/>
  <c r="N5" i="10"/>
  <c r="C5"/>
  <c r="D5"/>
  <c r="E5"/>
  <c r="F5"/>
  <c r="G5"/>
  <c r="H5"/>
  <c r="I5"/>
  <c r="J5"/>
  <c r="K5"/>
  <c r="L5"/>
  <c r="M5"/>
  <c r="B5"/>
  <c r="N5" i="5"/>
  <c r="E31" i="19"/>
  <c r="E13"/>
  <c r="E30"/>
  <c r="E47"/>
  <c r="E68"/>
  <c r="E69"/>
  <c r="E85"/>
  <c r="E84" s="1"/>
  <c r="E88"/>
  <c r="E101"/>
  <c r="E102"/>
  <c r="E104"/>
  <c r="E110"/>
  <c r="E125"/>
  <c r="E135"/>
  <c r="E148"/>
  <c r="E140" s="1"/>
  <c r="E188"/>
  <c r="E191"/>
  <c r="E189" s="1"/>
  <c r="E194"/>
  <c r="E196"/>
  <c r="N5" i="7"/>
  <c r="N19"/>
  <c r="N7"/>
  <c r="N113" i="6"/>
  <c r="N104"/>
  <c r="M6"/>
  <c r="L6"/>
  <c r="J6"/>
  <c r="I6"/>
  <c r="H6"/>
  <c r="G6"/>
  <c r="F6"/>
  <c r="E6"/>
  <c r="D6"/>
  <c r="C6"/>
  <c r="N87"/>
  <c r="N55"/>
  <c r="N43"/>
  <c r="N31"/>
  <c r="N28"/>
  <c r="N6" s="1"/>
  <c r="C217" i="3"/>
  <c r="O217" s="1"/>
  <c r="D5"/>
  <c r="E5"/>
  <c r="F5"/>
  <c r="G5"/>
  <c r="H5"/>
  <c r="I5"/>
  <c r="J5"/>
  <c r="K5"/>
  <c r="L5"/>
  <c r="M5"/>
  <c r="N5"/>
  <c r="C209"/>
  <c r="O216" i="2"/>
  <c r="C207"/>
  <c r="O207" s="1"/>
  <c r="N5"/>
  <c r="M5"/>
  <c r="L5"/>
  <c r="K5"/>
  <c r="J5"/>
  <c r="I5"/>
  <c r="H5"/>
  <c r="G5"/>
  <c r="F5"/>
  <c r="E5"/>
  <c r="D5"/>
  <c r="O30"/>
  <c r="O7"/>
  <c r="C5"/>
  <c r="O5" s="1"/>
  <c r="O6"/>
  <c r="O13" i="4"/>
  <c r="E5" i="19" l="1"/>
  <c r="O209" i="3"/>
  <c r="C5"/>
  <c r="O5" s="1"/>
</calcChain>
</file>

<file path=xl/sharedStrings.xml><?xml version="1.0" encoding="utf-8"?>
<sst xmlns="http://schemas.openxmlformats.org/spreadsheetml/2006/main" count="1756" uniqueCount="401">
  <si>
    <t>Source: General Directorate of General Seurity</t>
  </si>
  <si>
    <t>Nationality</t>
  </si>
  <si>
    <t>March</t>
  </si>
  <si>
    <t>April</t>
  </si>
  <si>
    <t>May</t>
  </si>
  <si>
    <t>June</t>
  </si>
  <si>
    <t>July</t>
  </si>
  <si>
    <t>Grand total</t>
  </si>
  <si>
    <t>All Arabs</t>
  </si>
  <si>
    <t>Arabs</t>
  </si>
  <si>
    <t>Lebanon</t>
  </si>
  <si>
    <t>Syria</t>
  </si>
  <si>
    <t>Egypt</t>
  </si>
  <si>
    <t>Irak</t>
  </si>
  <si>
    <t>Jordan</t>
  </si>
  <si>
    <t>Saudi Arabia</t>
  </si>
  <si>
    <t>Yemen</t>
  </si>
  <si>
    <t>Djibouti</t>
  </si>
  <si>
    <t>Somalia</t>
  </si>
  <si>
    <t>Eritria</t>
  </si>
  <si>
    <t>Sudan</t>
  </si>
  <si>
    <t>Bahrain</t>
  </si>
  <si>
    <t>Kuwait</t>
  </si>
  <si>
    <t>Oman</t>
  </si>
  <si>
    <t>Qatar</t>
  </si>
  <si>
    <t>United Arab Emirates</t>
  </si>
  <si>
    <t>Algeria</t>
  </si>
  <si>
    <t>Lybia</t>
  </si>
  <si>
    <t>Mauritania</t>
  </si>
  <si>
    <t>Morocco</t>
  </si>
  <si>
    <t>Tunisia</t>
  </si>
  <si>
    <t>Comoros</t>
  </si>
  <si>
    <t>Special categories</t>
  </si>
  <si>
    <t>Palestinian refugee in Lebanon</t>
  </si>
  <si>
    <t>Foreign Palestinian</t>
  </si>
  <si>
    <t>Under study</t>
  </si>
  <si>
    <t>Africa</t>
  </si>
  <si>
    <t>Angola</t>
  </si>
  <si>
    <t>Cameroun</t>
  </si>
  <si>
    <t>Central Africa</t>
  </si>
  <si>
    <t>Tchad</t>
  </si>
  <si>
    <t>Congo</t>
  </si>
  <si>
    <t>Euqtorial Guinee</t>
  </si>
  <si>
    <t>Gabon</t>
  </si>
  <si>
    <t>East Africa</t>
  </si>
  <si>
    <t>Burundi</t>
  </si>
  <si>
    <t>Ethiopia</t>
  </si>
  <si>
    <t>Kenya</t>
  </si>
  <si>
    <t>Madagascar</t>
  </si>
  <si>
    <t>Malawi</t>
  </si>
  <si>
    <t>Muaritiaus</t>
  </si>
  <si>
    <t>Rwanda</t>
  </si>
  <si>
    <t>Seyschells</t>
  </si>
  <si>
    <t>Tanzania</t>
  </si>
  <si>
    <t>Uganda</t>
  </si>
  <si>
    <t>Zambia</t>
  </si>
  <si>
    <t>South Africa</t>
  </si>
  <si>
    <t>Botswana</t>
  </si>
  <si>
    <t>Lesotho</t>
  </si>
  <si>
    <t>Mozambique</t>
  </si>
  <si>
    <t>Namibia</t>
  </si>
  <si>
    <t>Swaziland</t>
  </si>
  <si>
    <t>Zimbabwe</t>
  </si>
  <si>
    <t>Benin</t>
  </si>
  <si>
    <t>Cap Verde</t>
  </si>
  <si>
    <t>Gambia</t>
  </si>
  <si>
    <t>Ghana</t>
  </si>
  <si>
    <t>Guinea</t>
  </si>
  <si>
    <t>Guinee Bissaw</t>
  </si>
  <si>
    <t>Ivory Caost</t>
  </si>
  <si>
    <t>Liberia</t>
  </si>
  <si>
    <t>Mali</t>
  </si>
  <si>
    <t>Niger</t>
  </si>
  <si>
    <t>Nigeria</t>
  </si>
  <si>
    <t>Senegal</t>
  </si>
  <si>
    <t>Sierra Leone</t>
  </si>
  <si>
    <t>Togo</t>
  </si>
  <si>
    <t>America</t>
  </si>
  <si>
    <t>Caribbeans</t>
  </si>
  <si>
    <t>Antegua and Bermuda</t>
  </si>
  <si>
    <t>Bahamas</t>
  </si>
  <si>
    <t>Barbedos</t>
  </si>
  <si>
    <t>Cuba</t>
  </si>
  <si>
    <t>Jamaica</t>
  </si>
  <si>
    <t>Saint Kits&amp; Nefts</t>
  </si>
  <si>
    <t>Santa Luccia</t>
  </si>
  <si>
    <t>Saint-Vincent Grenadine</t>
  </si>
  <si>
    <t>Central America</t>
  </si>
  <si>
    <t>Belize</t>
  </si>
  <si>
    <t>Costarica</t>
  </si>
  <si>
    <t>Guatemala</t>
  </si>
  <si>
    <t>Honduras</t>
  </si>
  <si>
    <t>Nicaragua</t>
  </si>
  <si>
    <t>Panama</t>
  </si>
  <si>
    <t>Canada</t>
  </si>
  <si>
    <t>Mexico</t>
  </si>
  <si>
    <t>United States</t>
  </si>
  <si>
    <t>South America</t>
  </si>
  <si>
    <t>Argentina</t>
  </si>
  <si>
    <t>Bolivia</t>
  </si>
  <si>
    <t>Brazil</t>
  </si>
  <si>
    <t>Chile</t>
  </si>
  <si>
    <t>Colombia</t>
  </si>
  <si>
    <t>Peru</t>
  </si>
  <si>
    <t>Surinam</t>
  </si>
  <si>
    <t>Trinidad and Tobago</t>
  </si>
  <si>
    <t>Urugway</t>
  </si>
  <si>
    <t>Venezuela</t>
  </si>
  <si>
    <t>Equador</t>
  </si>
  <si>
    <t>Paraguay</t>
  </si>
  <si>
    <t>Asia excluding Arab countries</t>
  </si>
  <si>
    <t>Far East</t>
  </si>
  <si>
    <t>China</t>
  </si>
  <si>
    <t>Hong Kong</t>
  </si>
  <si>
    <t>Japan</t>
  </si>
  <si>
    <t>Macaw</t>
  </si>
  <si>
    <t>North Korea</t>
  </si>
  <si>
    <t>South Korea</t>
  </si>
  <si>
    <t>Taiwan</t>
  </si>
  <si>
    <t>South Asia</t>
  </si>
  <si>
    <t>Afghanistan</t>
  </si>
  <si>
    <t>Bangladesh</t>
  </si>
  <si>
    <t>Bhutan</t>
  </si>
  <si>
    <t>India</t>
  </si>
  <si>
    <t>Iran</t>
  </si>
  <si>
    <t>Kazakhistan</t>
  </si>
  <si>
    <t>Maldive Islands</t>
  </si>
  <si>
    <t>Pakistan</t>
  </si>
  <si>
    <t>Sri Lanka</t>
  </si>
  <si>
    <t>Tadjikistan</t>
  </si>
  <si>
    <t>Turkmenistan</t>
  </si>
  <si>
    <t>Uzbekistan</t>
  </si>
  <si>
    <t>South East Asia</t>
  </si>
  <si>
    <t>Brunei</t>
  </si>
  <si>
    <t>Myanmar</t>
  </si>
  <si>
    <t>Cambodia</t>
  </si>
  <si>
    <t>Indonesia</t>
  </si>
  <si>
    <t>Laos</t>
  </si>
  <si>
    <t>Malaysia</t>
  </si>
  <si>
    <t>Vietnam</t>
  </si>
  <si>
    <t>Thailand</t>
  </si>
  <si>
    <t>Philippines</t>
  </si>
  <si>
    <t>Europe</t>
  </si>
  <si>
    <t>Armenia</t>
  </si>
  <si>
    <t>Azarbeijan</t>
  </si>
  <si>
    <t>Georgia</t>
  </si>
  <si>
    <t>East Europe</t>
  </si>
  <si>
    <t>Albania</t>
  </si>
  <si>
    <t>Belarusia</t>
  </si>
  <si>
    <t>Bosnia</t>
  </si>
  <si>
    <t>Bulgaria</t>
  </si>
  <si>
    <t>Croatia</t>
  </si>
  <si>
    <t>Czech Republic</t>
  </si>
  <si>
    <t>Hungary</t>
  </si>
  <si>
    <t>Macedonia</t>
  </si>
  <si>
    <t>Poland</t>
  </si>
  <si>
    <t>Romania</t>
  </si>
  <si>
    <t>Russia</t>
  </si>
  <si>
    <t>Slovakia</t>
  </si>
  <si>
    <t>Slovenia</t>
  </si>
  <si>
    <t>Ukraine</t>
  </si>
  <si>
    <t>Yougoslavia</t>
  </si>
  <si>
    <t>Middle Eastern Europe</t>
  </si>
  <si>
    <t>Cyprus</t>
  </si>
  <si>
    <t>Greece</t>
  </si>
  <si>
    <t>Turkey</t>
  </si>
  <si>
    <t>North Europe</t>
  </si>
  <si>
    <t>Denmark</t>
  </si>
  <si>
    <t>Estonia</t>
  </si>
  <si>
    <t>Finland</t>
  </si>
  <si>
    <t>Iceland</t>
  </si>
  <si>
    <t>Latvia</t>
  </si>
  <si>
    <t>Sweden</t>
  </si>
  <si>
    <t>Lituania</t>
  </si>
  <si>
    <t>Norway</t>
  </si>
  <si>
    <t>West Europe</t>
  </si>
  <si>
    <t>Andorra</t>
  </si>
  <si>
    <t>Austria</t>
  </si>
  <si>
    <t>Belgium</t>
  </si>
  <si>
    <t>France</t>
  </si>
  <si>
    <t>Germany</t>
  </si>
  <si>
    <t>Ireland</t>
  </si>
  <si>
    <t>Italy</t>
  </si>
  <si>
    <t>Lichenshtein</t>
  </si>
  <si>
    <t>Luxembourg</t>
  </si>
  <si>
    <t>Malta</t>
  </si>
  <si>
    <t>Monaco</t>
  </si>
  <si>
    <t>Netherlands</t>
  </si>
  <si>
    <t>Portugal</t>
  </si>
  <si>
    <t>San Marino</t>
  </si>
  <si>
    <t>Spain</t>
  </si>
  <si>
    <t>Switzerland</t>
  </si>
  <si>
    <t>Great-Britain</t>
  </si>
  <si>
    <t>Vatican</t>
  </si>
  <si>
    <t>Serbia</t>
  </si>
  <si>
    <t>Oceania</t>
  </si>
  <si>
    <t>Austerlasia</t>
  </si>
  <si>
    <t>Australia</t>
  </si>
  <si>
    <t>New Zealand</t>
  </si>
  <si>
    <t>Milanasia</t>
  </si>
  <si>
    <t>Fidgi</t>
  </si>
  <si>
    <t>Micronesia</t>
  </si>
  <si>
    <t>Extra States</t>
  </si>
  <si>
    <t>Other Nationalities</t>
  </si>
  <si>
    <t>Non-defined</t>
  </si>
  <si>
    <t>Other Lebanese</t>
  </si>
  <si>
    <t>Other Kuwait</t>
  </si>
  <si>
    <t>Irland</t>
  </si>
  <si>
    <t>Burkina Faso</t>
  </si>
  <si>
    <t>Dominica</t>
  </si>
  <si>
    <t>Granada</t>
  </si>
  <si>
    <t>Mangolia</t>
  </si>
  <si>
    <t>Nepal</t>
  </si>
  <si>
    <t>Singapur</t>
  </si>
  <si>
    <t>Moldavia</t>
  </si>
  <si>
    <t>Total incomings</t>
  </si>
  <si>
    <t>Arab countries</t>
  </si>
  <si>
    <t>European countries</t>
  </si>
  <si>
    <t>Incomings</t>
  </si>
  <si>
    <t>Total outgoings</t>
  </si>
  <si>
    <t>Outgoings</t>
  </si>
  <si>
    <t>Source : Ministry of Culture</t>
  </si>
  <si>
    <t>Total</t>
  </si>
  <si>
    <t>Korea</t>
  </si>
  <si>
    <t>New-Zealand</t>
  </si>
  <si>
    <t>Arab Countries</t>
  </si>
  <si>
    <t>Grand Total</t>
  </si>
  <si>
    <t>Total non-Students</t>
  </si>
  <si>
    <t>Scotland</t>
  </si>
  <si>
    <t>Palestine</t>
  </si>
  <si>
    <t>Total Students</t>
  </si>
  <si>
    <t>Total non-students</t>
  </si>
  <si>
    <t>Students</t>
  </si>
  <si>
    <t>Foreigners</t>
  </si>
  <si>
    <t>Miscellaneous</t>
  </si>
  <si>
    <t>Ecuador</t>
  </si>
  <si>
    <t>Middle America</t>
  </si>
  <si>
    <t>Adult</t>
  </si>
  <si>
    <t>Child</t>
  </si>
  <si>
    <t>Source : Ministries of Culture and of Tourism</t>
  </si>
  <si>
    <t>Tourist site</t>
  </si>
  <si>
    <t>Visitors</t>
  </si>
  <si>
    <t>National Museum</t>
  </si>
  <si>
    <t xml:space="preserve">Beiteddine Palace </t>
  </si>
  <si>
    <t>Jeita Grotto</t>
  </si>
  <si>
    <t>Tyr Ruins</t>
  </si>
  <si>
    <t>Faqra Grotto</t>
  </si>
  <si>
    <t>Niha Grotto</t>
  </si>
  <si>
    <t>Total visitors</t>
  </si>
  <si>
    <t>Lebanese visitors</t>
  </si>
  <si>
    <t>Beiteddine Palace</t>
  </si>
  <si>
    <t>Total Arab visitors</t>
  </si>
  <si>
    <t>Total African visitors</t>
  </si>
  <si>
    <t>Total American visitors</t>
  </si>
  <si>
    <t>Total Asiatic visitors</t>
  </si>
  <si>
    <t>Total European visitors</t>
  </si>
  <si>
    <t>Total Oceanian visitors</t>
  </si>
  <si>
    <t>Foreigner's tariff</t>
  </si>
  <si>
    <t>Lebanese's tariff</t>
  </si>
  <si>
    <t>Student's tariff</t>
  </si>
  <si>
    <t>Entry tariff in LBP</t>
  </si>
  <si>
    <t>Aanjar</t>
  </si>
  <si>
    <t>Majdal Aanjar</t>
  </si>
  <si>
    <t>Tebnine</t>
  </si>
  <si>
    <t>Source: Ministry of Tourism</t>
  </si>
  <si>
    <t>Category</t>
  </si>
  <si>
    <t>Region</t>
  </si>
  <si>
    <t>International</t>
  </si>
  <si>
    <t>Beirut</t>
  </si>
  <si>
    <t>North Metn</t>
  </si>
  <si>
    <t>Bekaa</t>
  </si>
  <si>
    <t>Kessrouan</t>
  </si>
  <si>
    <t>4 Stars A</t>
  </si>
  <si>
    <t>4 Stars B</t>
  </si>
  <si>
    <t>North Lebanon</t>
  </si>
  <si>
    <t>South Metn</t>
  </si>
  <si>
    <t>South Lebanon</t>
  </si>
  <si>
    <t>Jbeil</t>
  </si>
  <si>
    <t>3 Stars A</t>
  </si>
  <si>
    <t>3 Stars B</t>
  </si>
  <si>
    <t>2 Stars A</t>
  </si>
  <si>
    <t>2 Stars B</t>
  </si>
  <si>
    <t>Class 1</t>
  </si>
  <si>
    <t>Class 2</t>
  </si>
  <si>
    <t>Country</t>
  </si>
  <si>
    <t>Customers and nights</t>
  </si>
  <si>
    <t>Libya</t>
  </si>
  <si>
    <t>North America</t>
  </si>
  <si>
    <t>Caucasia</t>
  </si>
  <si>
    <t>10. TOURISM</t>
  </si>
  <si>
    <t>Jan.</t>
  </si>
  <si>
    <t>Feb.</t>
  </si>
  <si>
    <t>Aug.</t>
  </si>
  <si>
    <t>Sep.</t>
  </si>
  <si>
    <t>Oct.</t>
  </si>
  <si>
    <t>Nov.</t>
  </si>
  <si>
    <t>Dec.</t>
  </si>
  <si>
    <t>Table made by CAS</t>
  </si>
  <si>
    <t>Table 10.3 - Visitors' movement by geographic group</t>
  </si>
  <si>
    <t>Table 10.1 - Incomings by nationality</t>
  </si>
  <si>
    <t>Table 10.2 - Outgoings by nationality</t>
  </si>
  <si>
    <t>Table 10.4 - Visitors of Baalbeck tourist site by nationality</t>
  </si>
  <si>
    <t>Table 10.5 - Visitors of Byblos tourist site by nationality</t>
  </si>
  <si>
    <t>Table 10.6 - Visitors of Beiteddine tourist site by nationality</t>
  </si>
  <si>
    <t>Table 10.7 - Visitors of Saida tourist site by nationality</t>
  </si>
  <si>
    <t>Table 10.8 - Visitors of Tyr tourist site by nationality</t>
  </si>
  <si>
    <t>Table 10.9 - Visitors of Faqra tourist site by nationality</t>
  </si>
  <si>
    <t>Table 10.10 - Visitors of Tripoli tourist site by nationality</t>
  </si>
  <si>
    <t>Table 10.11 - Visitors of Niha tourist site by nationality</t>
  </si>
  <si>
    <t>Table 10.12 - Visitors of National Musuem by nationality</t>
  </si>
  <si>
    <t>Table 10.13 - Visitors of Jeita by category</t>
  </si>
  <si>
    <t>Table 10.14 - Tourist sites visitors</t>
  </si>
  <si>
    <t>Table 10.15 - Tourist sites Lebanese visitors</t>
  </si>
  <si>
    <t>Table 10.16 - Tourist sites visitors by geographic group</t>
  </si>
  <si>
    <t>Table 10.17 - Tourist sites student visitors by geographic group</t>
  </si>
  <si>
    <t>Table 10.18 - Tourist sites tariffs</t>
  </si>
  <si>
    <t>Table 10.19 - Hotels room occupancy</t>
  </si>
  <si>
    <t>Table 10.20 - Hotels bed occupancy</t>
  </si>
  <si>
    <t>Table 10.22 - Furnished apartments bed occupancy</t>
  </si>
  <si>
    <t>Table 10.21 - Furnished apartments room occupancy</t>
  </si>
  <si>
    <t>Table 10.23 - Nights and length of stay in accommodations</t>
  </si>
  <si>
    <t>Baalbeck Citadel</t>
  </si>
  <si>
    <t>Byblos Citadel</t>
  </si>
  <si>
    <t>Saida Citadel</t>
  </si>
  <si>
    <t>Tripoli Citadel</t>
  </si>
  <si>
    <t>Hadramout</t>
  </si>
  <si>
    <t>Dominca</t>
  </si>
  <si>
    <t>Dominicain</t>
  </si>
  <si>
    <t>Haiti</t>
  </si>
  <si>
    <t>Puerto Rico</t>
  </si>
  <si>
    <t>El-Salvadore</t>
  </si>
  <si>
    <t>Kirjisistan</t>
  </si>
  <si>
    <t>Tonga</t>
  </si>
  <si>
    <t>Polynesia</t>
  </si>
  <si>
    <t>Total 2010</t>
  </si>
  <si>
    <t>Source: General Directorate of General Security</t>
  </si>
  <si>
    <t>`</t>
  </si>
  <si>
    <t>Asia</t>
  </si>
  <si>
    <t>Baalbeck Citadelle</t>
  </si>
  <si>
    <t>Byblos Citadelle</t>
  </si>
  <si>
    <t>Saida Citadelle</t>
  </si>
  <si>
    <t>Tripoli Citadelle</t>
  </si>
  <si>
    <t>Moussa Palace</t>
  </si>
  <si>
    <t>Source : Ministry of Tourism</t>
  </si>
  <si>
    <t xml:space="preserve">Morocco </t>
  </si>
  <si>
    <t>Others</t>
  </si>
  <si>
    <t xml:space="preserve">Ivory Coast </t>
  </si>
  <si>
    <t>Malisya</t>
  </si>
  <si>
    <t>Sorbia</t>
  </si>
  <si>
    <t>Iraq</t>
  </si>
  <si>
    <t>Danimarc</t>
  </si>
  <si>
    <t>Missing data from the source</t>
  </si>
  <si>
    <t>Bahrein</t>
  </si>
  <si>
    <t>Singapore</t>
  </si>
  <si>
    <t>Azerbaijan</t>
  </si>
  <si>
    <t>Holland</t>
  </si>
  <si>
    <t>USA</t>
  </si>
  <si>
    <t>Source : Ministry of Tourisme</t>
  </si>
  <si>
    <t xml:space="preserve"> Asia</t>
  </si>
  <si>
    <t>Arabs including Lebanese</t>
  </si>
  <si>
    <t>Average 2010</t>
  </si>
  <si>
    <t>Total number of clients</t>
  </si>
  <si>
    <t>Total number of nights</t>
  </si>
  <si>
    <t>Average nights per client</t>
  </si>
  <si>
    <t>Cameroon</t>
  </si>
  <si>
    <t>Côte d'Ivoire</t>
  </si>
  <si>
    <t>Puerto-rico</t>
  </si>
  <si>
    <t>Figi</t>
  </si>
  <si>
    <t>WMMicronesia</t>
  </si>
  <si>
    <t>Antarctica</t>
  </si>
  <si>
    <t>Al Salvador</t>
  </si>
  <si>
    <t>Conducted survey for a period of one year on establishments classified 5 stars, 4 stars A and B, 3 stars A and B and 2 stars A</t>
  </si>
  <si>
    <t>Total amount spent in the hotel sector in this survey was about USD 421,255,400 in 2010</t>
  </si>
  <si>
    <t>1A</t>
  </si>
  <si>
    <t>2A</t>
  </si>
  <si>
    <t>2B</t>
  </si>
  <si>
    <t>3A</t>
  </si>
  <si>
    <t>3B</t>
  </si>
  <si>
    <t>Mont-Liban</t>
  </si>
  <si>
    <t>Nabatiyeh</t>
  </si>
  <si>
    <t>Mohafazat</t>
  </si>
  <si>
    <t>Hotels</t>
  </si>
  <si>
    <t>Suites and rooms</t>
  </si>
  <si>
    <t>Beds</t>
  </si>
  <si>
    <t>3 Stars</t>
  </si>
  <si>
    <t>Total international</t>
  </si>
  <si>
    <t>Mount-Lebanon</t>
  </si>
  <si>
    <t>Total 3 Stars</t>
  </si>
  <si>
    <t>Total Lebanon</t>
  </si>
  <si>
    <t>Table 10.24 - New hotels in Lebanon</t>
  </si>
  <si>
    <t>Number</t>
  </si>
  <si>
    <t>Percentage</t>
  </si>
  <si>
    <t>Categroy and Mohafazat</t>
  </si>
  <si>
    <t>Nabatyeh</t>
  </si>
  <si>
    <t>Table 10.27 - New restaurants by category and by mohafazat. Percentage</t>
  </si>
  <si>
    <t>Table10.26 - New restaurants by category and by mohafazat. Number</t>
  </si>
  <si>
    <t>Table 10.25 - New restaurants in Lebanon</t>
  </si>
  <si>
    <t>Table 10.26 - New restaurants by mohafazat</t>
  </si>
  <si>
    <t xml:space="preserve"> Germany</t>
  </si>
  <si>
    <t>Africa excluding Arab Countries</t>
  </si>
  <si>
    <t>Romany</t>
  </si>
</sst>
</file>

<file path=xl/styles.xml><?xml version="1.0" encoding="utf-8"?>
<styleSheet xmlns="http://schemas.openxmlformats.org/spreadsheetml/2006/main">
  <numFmts count="5">
    <numFmt numFmtId="43" formatCode="_(* #,##0.00_);_(* \(#,##0.00\);_(* &quot;-&quot;??_);_(@_)"/>
    <numFmt numFmtId="164" formatCode="0.0"/>
    <numFmt numFmtId="165" formatCode="_(* #,##0_);_(* \(#,##0\);_(* &quot;-&quot;??_);_(@_)"/>
    <numFmt numFmtId="166" formatCode="_(* #,##0.0_);_(* \(#,##0.0\);_(* &quot;-&quot;??_);_(@_)"/>
    <numFmt numFmtId="167" formatCode="#,##0.0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name val="Times New Roman"/>
      <family val="1"/>
    </font>
    <font>
      <b/>
      <sz val="14"/>
      <name val="Times New Roman"/>
      <family val="1"/>
    </font>
    <font>
      <sz val="8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8"/>
      <name val="Times New Roman"/>
      <family val="1"/>
    </font>
    <font>
      <b/>
      <sz val="7"/>
      <name val="Times New Roman"/>
      <family val="1"/>
    </font>
    <font>
      <sz val="7"/>
      <name val="Times New Roman"/>
      <family val="1"/>
    </font>
    <font>
      <sz val="10"/>
      <color indexed="8"/>
      <name val="Times New Roman"/>
      <family val="1"/>
    </font>
    <font>
      <b/>
      <sz val="8"/>
      <color indexed="8"/>
      <name val="Times New Roman"/>
      <family val="1"/>
    </font>
    <font>
      <sz val="8"/>
      <color indexed="8"/>
      <name val="Times New Roman"/>
      <family val="1"/>
    </font>
    <font>
      <sz val="8"/>
      <color theme="1"/>
      <name val="Times New Roman"/>
      <family val="1"/>
    </font>
    <font>
      <b/>
      <sz val="7"/>
      <color indexed="8"/>
      <name val="Times New Roman"/>
      <family val="1"/>
    </font>
    <font>
      <sz val="7"/>
      <color indexed="8"/>
      <name val="Times New Roman"/>
      <family val="1"/>
    </font>
    <font>
      <sz val="12"/>
      <color indexed="8"/>
      <name val="Times New Roman"/>
      <family val="1"/>
    </font>
    <font>
      <sz val="10"/>
      <name val="Arial"/>
      <family val="2"/>
    </font>
    <font>
      <b/>
      <sz val="11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b/>
      <sz val="10"/>
      <color indexed="8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8"/>
      <color theme="1"/>
      <name val="Times New Roman"/>
      <family val="1"/>
    </font>
    <font>
      <sz val="7"/>
      <color theme="1"/>
      <name val="Times New Roman"/>
      <family val="1"/>
    </font>
    <font>
      <b/>
      <sz val="7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7" fillId="0" borderId="0"/>
  </cellStyleXfs>
  <cellXfs count="433">
    <xf numFmtId="0" fontId="0" fillId="0" borderId="0" xfId="0"/>
    <xf numFmtId="0" fontId="3" fillId="0" borderId="0" xfId="0" applyFont="1" applyFill="1" applyAlignment="1">
      <alignment vertical="center" readingOrder="1"/>
    </xf>
    <xf numFmtId="0" fontId="4" fillId="0" borderId="0" xfId="0" applyFont="1" applyFill="1" applyAlignment="1">
      <alignment vertical="center" readingOrder="1"/>
    </xf>
    <xf numFmtId="0" fontId="5" fillId="0" borderId="0" xfId="0" applyFont="1" applyFill="1" applyAlignment="1">
      <alignment vertical="center" readingOrder="1"/>
    </xf>
    <xf numFmtId="0" fontId="4" fillId="0" borderId="0" xfId="0" applyFont="1" applyFill="1" applyBorder="1" applyAlignment="1">
      <alignment horizontal="right" vertical="center" readingOrder="1"/>
    </xf>
    <xf numFmtId="0" fontId="6" fillId="0" borderId="0" xfId="0" applyFont="1" applyFill="1" applyAlignment="1">
      <alignment vertical="center" readingOrder="1"/>
    </xf>
    <xf numFmtId="0" fontId="7" fillId="0" borderId="2" xfId="0" applyFont="1" applyFill="1" applyBorder="1" applyAlignment="1">
      <alignment horizontal="center" vertical="center" readingOrder="1"/>
    </xf>
    <xf numFmtId="3" fontId="8" fillId="0" borderId="2" xfId="0" applyNumberFormat="1" applyFont="1" applyFill="1" applyBorder="1" applyAlignment="1">
      <alignment horizontal="right" vertical="center" wrapText="1" readingOrder="1"/>
    </xf>
    <xf numFmtId="3" fontId="8" fillId="0" borderId="2" xfId="0" applyNumberFormat="1" applyFont="1" applyFill="1" applyBorder="1" applyAlignment="1">
      <alignment horizontal="right" vertical="center" readingOrder="1"/>
    </xf>
    <xf numFmtId="3" fontId="8" fillId="0" borderId="2" xfId="0" applyNumberFormat="1" applyFont="1" applyFill="1" applyBorder="1" applyAlignment="1">
      <alignment vertical="center" readingOrder="1"/>
    </xf>
    <xf numFmtId="0" fontId="4" fillId="0" borderId="6" xfId="0" applyFont="1" applyFill="1" applyBorder="1" applyAlignment="1">
      <alignment vertical="center" readingOrder="1"/>
    </xf>
    <xf numFmtId="3" fontId="9" fillId="0" borderId="6" xfId="0" applyNumberFormat="1" applyFont="1" applyFill="1" applyBorder="1" applyAlignment="1">
      <alignment vertical="center" readingOrder="1"/>
    </xf>
    <xf numFmtId="0" fontId="9" fillId="0" borderId="6" xfId="0" applyFont="1" applyFill="1" applyBorder="1" applyAlignment="1">
      <alignment vertical="center" readingOrder="1"/>
    </xf>
    <xf numFmtId="3" fontId="8" fillId="0" borderId="6" xfId="0" applyNumberFormat="1" applyFont="1" applyFill="1" applyBorder="1" applyAlignment="1">
      <alignment vertical="center" readingOrder="1"/>
    </xf>
    <xf numFmtId="0" fontId="4" fillId="0" borderId="7" xfId="0" applyFont="1" applyFill="1" applyBorder="1" applyAlignment="1">
      <alignment vertical="center" readingOrder="1"/>
    </xf>
    <xf numFmtId="3" fontId="9" fillId="0" borderId="7" xfId="1" applyNumberFormat="1" applyFont="1" applyFill="1" applyBorder="1" applyAlignment="1">
      <alignment vertical="center"/>
    </xf>
    <xf numFmtId="0" fontId="9" fillId="0" borderId="7" xfId="0" applyFont="1" applyFill="1" applyBorder="1" applyAlignment="1">
      <alignment vertical="center" readingOrder="1"/>
    </xf>
    <xf numFmtId="3" fontId="8" fillId="0" borderId="7" xfId="0" applyNumberFormat="1" applyFont="1" applyFill="1" applyBorder="1" applyAlignment="1">
      <alignment vertical="center" readingOrder="1"/>
    </xf>
    <xf numFmtId="0" fontId="4" fillId="0" borderId="7" xfId="0" applyFont="1" applyFill="1" applyBorder="1" applyAlignment="1">
      <alignment vertical="center" wrapText="1" readingOrder="1"/>
    </xf>
    <xf numFmtId="3" fontId="9" fillId="0" borderId="7" xfId="0" applyNumberFormat="1" applyFont="1" applyFill="1" applyBorder="1" applyAlignment="1">
      <alignment vertical="center" readingOrder="1"/>
    </xf>
    <xf numFmtId="0" fontId="4" fillId="0" borderId="7" xfId="0" applyFont="1" applyFill="1" applyBorder="1" applyAlignment="1">
      <alignment horizontal="left" vertical="center" readingOrder="1"/>
    </xf>
    <xf numFmtId="3" fontId="9" fillId="0" borderId="7" xfId="0" applyNumberFormat="1" applyFont="1" applyFill="1" applyBorder="1" applyAlignment="1">
      <alignment vertical="center"/>
    </xf>
    <xf numFmtId="0" fontId="9" fillId="0" borderId="7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3" fontId="9" fillId="0" borderId="9" xfId="0" applyNumberFormat="1" applyFont="1" applyFill="1" applyBorder="1" applyAlignment="1">
      <alignment vertical="center"/>
    </xf>
    <xf numFmtId="0" fontId="7" fillId="0" borderId="2" xfId="0" applyFont="1" applyFill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vertical="center"/>
    </xf>
    <xf numFmtId="0" fontId="4" fillId="0" borderId="6" xfId="0" applyFont="1" applyFill="1" applyBorder="1" applyAlignment="1">
      <alignment vertical="center" wrapText="1"/>
    </xf>
    <xf numFmtId="3" fontId="9" fillId="0" borderId="6" xfId="0" applyNumberFormat="1" applyFont="1" applyFill="1" applyBorder="1" applyAlignment="1">
      <alignment vertical="center"/>
    </xf>
    <xf numFmtId="0" fontId="4" fillId="0" borderId="7" xfId="0" applyFont="1" applyFill="1" applyBorder="1" applyAlignment="1">
      <alignment vertical="center" wrapText="1"/>
    </xf>
    <xf numFmtId="3" fontId="8" fillId="0" borderId="7" xfId="0" applyNumberFormat="1" applyFont="1" applyFill="1" applyBorder="1" applyAlignment="1">
      <alignment vertical="center"/>
    </xf>
    <xf numFmtId="0" fontId="4" fillId="0" borderId="10" xfId="0" applyFont="1" applyFill="1" applyBorder="1" applyAlignment="1">
      <alignment vertical="center" wrapText="1"/>
    </xf>
    <xf numFmtId="3" fontId="9" fillId="0" borderId="10" xfId="0" applyNumberFormat="1" applyFont="1" applyFill="1" applyBorder="1" applyAlignment="1">
      <alignment vertical="center"/>
    </xf>
    <xf numFmtId="0" fontId="7" fillId="0" borderId="2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0" fontId="4" fillId="0" borderId="7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vertical="center"/>
    </xf>
    <xf numFmtId="3" fontId="9" fillId="0" borderId="0" xfId="0" applyNumberFormat="1" applyFont="1" applyFill="1" applyAlignment="1">
      <alignment vertical="center"/>
    </xf>
    <xf numFmtId="0" fontId="9" fillId="0" borderId="0" xfId="0" applyFont="1" applyFill="1" applyAlignment="1">
      <alignment vertical="center"/>
    </xf>
    <xf numFmtId="3" fontId="8" fillId="0" borderId="12" xfId="0" applyNumberFormat="1" applyFont="1" applyFill="1" applyBorder="1" applyAlignment="1">
      <alignment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 readingOrder="1"/>
    </xf>
    <xf numFmtId="0" fontId="5" fillId="0" borderId="0" xfId="0" applyFont="1" applyFill="1"/>
    <xf numFmtId="0" fontId="6" fillId="0" borderId="0" xfId="0" applyFont="1" applyFill="1" applyBorder="1" applyAlignment="1">
      <alignment vertical="center" readingOrder="1"/>
    </xf>
    <xf numFmtId="0" fontId="6" fillId="0" borderId="0" xfId="0" applyFont="1" applyFill="1" applyAlignment="1">
      <alignment vertical="center"/>
    </xf>
    <xf numFmtId="0" fontId="7" fillId="0" borderId="12" xfId="0" applyFont="1" applyFill="1" applyBorder="1" applyAlignment="1">
      <alignment horizontal="center" vertical="center" wrapText="1" readingOrder="1"/>
    </xf>
    <xf numFmtId="3" fontId="9" fillId="0" borderId="6" xfId="1" applyNumberFormat="1" applyFont="1" applyFill="1" applyBorder="1" applyAlignment="1">
      <alignment vertical="center"/>
    </xf>
    <xf numFmtId="3" fontId="9" fillId="0" borderId="10" xfId="1" applyNumberFormat="1" applyFont="1" applyFill="1" applyBorder="1" applyAlignment="1">
      <alignment vertical="center"/>
    </xf>
    <xf numFmtId="0" fontId="4" fillId="0" borderId="10" xfId="0" applyFont="1" applyFill="1" applyBorder="1" applyAlignment="1">
      <alignment horizontal="left" vertical="center" wrapText="1"/>
    </xf>
    <xf numFmtId="0" fontId="10" fillId="0" borderId="0" xfId="0" applyFont="1" applyFill="1" applyAlignment="1">
      <alignment vertical="center"/>
    </xf>
    <xf numFmtId="0" fontId="7" fillId="0" borderId="2" xfId="0" applyFont="1" applyFill="1" applyBorder="1" applyAlignment="1">
      <alignment horizontal="center" vertical="center" wrapText="1" readingOrder="1"/>
    </xf>
    <xf numFmtId="3" fontId="10" fillId="0" borderId="0" xfId="0" applyNumberFormat="1" applyFont="1" applyFill="1" applyAlignment="1">
      <alignment vertical="center"/>
    </xf>
    <xf numFmtId="0" fontId="11" fillId="0" borderId="2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 readingOrder="1"/>
    </xf>
    <xf numFmtId="3" fontId="9" fillId="0" borderId="6" xfId="0" applyNumberFormat="1" applyFont="1" applyFill="1" applyBorder="1" applyAlignment="1">
      <alignment horizontal="right" vertical="center" readingOrder="1"/>
    </xf>
    <xf numFmtId="3" fontId="8" fillId="0" borderId="6" xfId="0" applyNumberFormat="1" applyFont="1" applyFill="1" applyBorder="1" applyAlignment="1">
      <alignment horizontal="right" vertical="center" wrapText="1" readingOrder="1"/>
    </xf>
    <xf numFmtId="0" fontId="12" fillId="0" borderId="7" xfId="0" applyFont="1" applyFill="1" applyBorder="1" applyAlignment="1">
      <alignment vertical="center" wrapText="1"/>
    </xf>
    <xf numFmtId="3" fontId="9" fillId="0" borderId="7" xfId="0" applyNumberFormat="1" applyFont="1" applyFill="1" applyBorder="1" applyAlignment="1">
      <alignment horizontal="right" vertical="center" readingOrder="1"/>
    </xf>
    <xf numFmtId="3" fontId="9" fillId="0" borderId="7" xfId="0" applyNumberFormat="1" applyFont="1" applyFill="1" applyBorder="1" applyAlignment="1">
      <alignment horizontal="right" vertical="center" wrapText="1" readingOrder="1"/>
    </xf>
    <xf numFmtId="3" fontId="8" fillId="0" borderId="7" xfId="0" applyNumberFormat="1" applyFont="1" applyFill="1" applyBorder="1" applyAlignment="1">
      <alignment horizontal="right" vertical="center" wrapText="1" readingOrder="1"/>
    </xf>
    <xf numFmtId="3" fontId="9" fillId="0" borderId="7" xfId="0" applyNumberFormat="1" applyFont="1" applyFill="1" applyBorder="1" applyAlignment="1">
      <alignment vertical="center" wrapText="1"/>
    </xf>
    <xf numFmtId="0" fontId="12" fillId="0" borderId="10" xfId="0" applyFont="1" applyFill="1" applyBorder="1" applyAlignment="1">
      <alignment vertical="center" wrapText="1"/>
    </xf>
    <xf numFmtId="3" fontId="9" fillId="0" borderId="10" xfId="0" applyNumberFormat="1" applyFont="1" applyFill="1" applyBorder="1" applyAlignment="1">
      <alignment horizontal="right" vertical="center" readingOrder="1"/>
    </xf>
    <xf numFmtId="3" fontId="9" fillId="0" borderId="10" xfId="0" applyNumberFormat="1" applyFont="1" applyFill="1" applyBorder="1" applyAlignment="1">
      <alignment horizontal="right" vertical="center" wrapText="1" readingOrder="1"/>
    </xf>
    <xf numFmtId="3" fontId="8" fillId="0" borderId="10" xfId="0" applyNumberFormat="1" applyFont="1" applyFill="1" applyBorder="1" applyAlignment="1">
      <alignment horizontal="right" vertical="center" wrapText="1" readingOrder="1"/>
    </xf>
    <xf numFmtId="3" fontId="9" fillId="0" borderId="7" xfId="0" applyNumberFormat="1" applyFont="1" applyFill="1" applyBorder="1" applyAlignment="1">
      <alignment horizontal="right" vertical="center" wrapText="1"/>
    </xf>
    <xf numFmtId="0" fontId="11" fillId="0" borderId="13" xfId="0" applyFont="1" applyFill="1" applyBorder="1" applyAlignment="1">
      <alignment horizontal="center" vertical="center" wrapText="1"/>
    </xf>
    <xf numFmtId="3" fontId="5" fillId="0" borderId="0" xfId="0" applyNumberFormat="1" applyFont="1" applyFill="1"/>
    <xf numFmtId="3" fontId="9" fillId="0" borderId="6" xfId="0" applyNumberFormat="1" applyFont="1" applyFill="1" applyBorder="1" applyAlignment="1">
      <alignment horizontal="right" vertical="center" wrapText="1"/>
    </xf>
    <xf numFmtId="3" fontId="9" fillId="0" borderId="10" xfId="0" applyNumberFormat="1" applyFont="1" applyFill="1" applyBorder="1" applyAlignment="1">
      <alignment horizontal="right" vertical="center" wrapText="1"/>
    </xf>
    <xf numFmtId="0" fontId="4" fillId="0" borderId="6" xfId="0" applyFont="1" applyFill="1" applyBorder="1" applyAlignment="1">
      <alignment horizontal="left" vertical="center" wrapText="1"/>
    </xf>
    <xf numFmtId="3" fontId="8" fillId="0" borderId="15" xfId="0" applyNumberFormat="1" applyFont="1" applyFill="1" applyBorder="1" applyAlignment="1">
      <alignment horizontal="right" vertical="center" wrapText="1" readingOrder="1"/>
    </xf>
    <xf numFmtId="3" fontId="8" fillId="0" borderId="9" xfId="0" applyNumberFormat="1" applyFont="1" applyFill="1" applyBorder="1" applyAlignment="1">
      <alignment horizontal="right" vertical="center" wrapText="1" readingOrder="1"/>
    </xf>
    <xf numFmtId="3" fontId="14" fillId="0" borderId="12" xfId="0" applyNumberFormat="1" applyFont="1" applyFill="1" applyBorder="1" applyAlignment="1">
      <alignment horizontal="right" vertical="center" wrapText="1"/>
    </xf>
    <xf numFmtId="3" fontId="9" fillId="0" borderId="6" xfId="0" applyNumberFormat="1" applyFont="1" applyFill="1" applyBorder="1" applyAlignment="1" applyProtection="1">
      <alignment horizontal="right" vertical="center" wrapText="1"/>
      <protection locked="0"/>
    </xf>
    <xf numFmtId="0" fontId="12" fillId="0" borderId="7" xfId="0" applyFont="1" applyFill="1" applyBorder="1" applyAlignment="1">
      <alignment vertical="center" wrapText="1" readingOrder="1"/>
    </xf>
    <xf numFmtId="3" fontId="9" fillId="0" borderId="2" xfId="0" applyNumberFormat="1" applyFont="1" applyFill="1" applyBorder="1" applyAlignment="1">
      <alignment horizontal="right" vertical="center" wrapText="1"/>
    </xf>
    <xf numFmtId="0" fontId="5" fillId="0" borderId="0" xfId="0" applyFont="1" applyFill="1" applyAlignment="1">
      <alignment horizontal="left"/>
    </xf>
    <xf numFmtId="0" fontId="9" fillId="0" borderId="0" xfId="0" applyFont="1" applyFill="1" applyAlignment="1">
      <alignment horizontal="right"/>
    </xf>
    <xf numFmtId="3" fontId="9" fillId="0" borderId="0" xfId="0" applyNumberFormat="1" applyFont="1" applyFill="1" applyAlignment="1">
      <alignment horizontal="right"/>
    </xf>
    <xf numFmtId="3" fontId="8" fillId="0" borderId="0" xfId="0" applyNumberFormat="1" applyFont="1" applyFill="1" applyBorder="1" applyAlignment="1">
      <alignment horizontal="right" vertical="center" wrapText="1" readingOrder="1"/>
    </xf>
    <xf numFmtId="0" fontId="3" fillId="0" borderId="0" xfId="0" applyFont="1" applyFill="1" applyAlignment="1">
      <alignment horizontal="left" vertical="center" readingOrder="1"/>
    </xf>
    <xf numFmtId="3" fontId="9" fillId="0" borderId="6" xfId="0" applyNumberFormat="1" applyFont="1" applyFill="1" applyBorder="1" applyAlignment="1">
      <alignment vertical="center" wrapText="1"/>
    </xf>
    <xf numFmtId="3" fontId="8" fillId="0" borderId="13" xfId="0" applyNumberFormat="1" applyFont="1" applyFill="1" applyBorder="1" applyAlignment="1">
      <alignment horizontal="right" vertical="center" wrapText="1" readingOrder="1"/>
    </xf>
    <xf numFmtId="3" fontId="9" fillId="0" borderId="10" xfId="0" applyNumberFormat="1" applyFont="1" applyFill="1" applyBorder="1" applyAlignment="1">
      <alignment vertical="center" wrapText="1"/>
    </xf>
    <xf numFmtId="0" fontId="7" fillId="0" borderId="6" xfId="0" applyFont="1" applyFill="1" applyBorder="1" applyAlignment="1">
      <alignment vertical="center" wrapText="1"/>
    </xf>
    <xf numFmtId="0" fontId="7" fillId="0" borderId="7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vertical="center" wrapText="1"/>
    </xf>
    <xf numFmtId="0" fontId="7" fillId="0" borderId="10" xfId="0" applyFont="1" applyFill="1" applyBorder="1" applyAlignment="1">
      <alignment vertical="center" wrapText="1"/>
    </xf>
    <xf numFmtId="3" fontId="9" fillId="0" borderId="2" xfId="0" applyNumberFormat="1" applyFont="1" applyFill="1" applyBorder="1" applyAlignment="1">
      <alignment vertical="center" wrapText="1"/>
    </xf>
    <xf numFmtId="0" fontId="7" fillId="0" borderId="0" xfId="0" applyFont="1" applyFill="1"/>
    <xf numFmtId="0" fontId="4" fillId="0" borderId="2" xfId="0" applyFont="1" applyFill="1" applyBorder="1" applyAlignment="1">
      <alignment vertical="center" wrapText="1"/>
    </xf>
    <xf numFmtId="0" fontId="10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9" xfId="0" applyFont="1" applyFill="1" applyBorder="1" applyAlignment="1">
      <alignment vertical="center" wrapText="1"/>
    </xf>
    <xf numFmtId="3" fontId="9" fillId="0" borderId="9" xfId="0" applyNumberFormat="1" applyFont="1" applyFill="1" applyBorder="1" applyAlignment="1">
      <alignment horizontal="right" vertical="center" wrapText="1"/>
    </xf>
    <xf numFmtId="0" fontId="4" fillId="0" borderId="15" xfId="0" applyFont="1" applyFill="1" applyBorder="1" applyAlignment="1">
      <alignment vertical="center" wrapText="1"/>
    </xf>
    <xf numFmtId="3" fontId="9" fillId="0" borderId="15" xfId="0" applyNumberFormat="1" applyFont="1" applyFill="1" applyBorder="1" applyAlignment="1">
      <alignment horizontal="right" vertical="center" wrapText="1"/>
    </xf>
    <xf numFmtId="3" fontId="8" fillId="0" borderId="2" xfId="0" applyNumberFormat="1" applyFont="1" applyFill="1" applyBorder="1" applyAlignment="1">
      <alignment horizontal="right" vertical="center" wrapText="1"/>
    </xf>
    <xf numFmtId="3" fontId="14" fillId="0" borderId="2" xfId="0" applyNumberFormat="1" applyFont="1" applyFill="1" applyBorder="1" applyAlignment="1">
      <alignment horizontal="right" vertical="center" wrapText="1"/>
    </xf>
    <xf numFmtId="3" fontId="14" fillId="0" borderId="2" xfId="0" applyNumberFormat="1" applyFont="1" applyFill="1" applyBorder="1" applyAlignment="1" applyProtection="1">
      <alignment vertical="center" wrapText="1"/>
      <protection locked="0"/>
    </xf>
    <xf numFmtId="3" fontId="9" fillId="0" borderId="2" xfId="0" applyNumberFormat="1" applyFont="1" applyFill="1" applyBorder="1" applyAlignment="1" applyProtection="1">
      <alignment vertical="center" wrapText="1"/>
      <protection locked="0"/>
    </xf>
    <xf numFmtId="3" fontId="15" fillId="0" borderId="2" xfId="0" applyNumberFormat="1" applyFont="1" applyFill="1" applyBorder="1" applyAlignment="1" applyProtection="1">
      <alignment vertical="center" wrapText="1"/>
      <protection locked="0"/>
    </xf>
    <xf numFmtId="3" fontId="9" fillId="2" borderId="6" xfId="0" applyNumberFormat="1" applyFont="1" applyFill="1" applyBorder="1" applyAlignment="1">
      <alignment horizontal="right" vertical="center" wrapText="1"/>
    </xf>
    <xf numFmtId="3" fontId="9" fillId="2" borderId="10" xfId="0" applyNumberFormat="1" applyFont="1" applyFill="1" applyBorder="1" applyAlignment="1">
      <alignment horizontal="right" vertical="center" wrapText="1"/>
    </xf>
    <xf numFmtId="3" fontId="9" fillId="2" borderId="7" xfId="0" applyNumberFormat="1" applyFont="1" applyFill="1" applyBorder="1" applyAlignment="1">
      <alignment horizontal="right" vertical="center" wrapText="1"/>
    </xf>
    <xf numFmtId="0" fontId="12" fillId="0" borderId="0" xfId="0" applyFont="1" applyFill="1"/>
    <xf numFmtId="0" fontId="16" fillId="0" borderId="0" xfId="0" applyFont="1" applyFill="1"/>
    <xf numFmtId="0" fontId="4" fillId="0" borderId="0" xfId="0" applyFont="1" applyFill="1"/>
    <xf numFmtId="3" fontId="5" fillId="0" borderId="0" xfId="0" applyNumberFormat="1" applyFont="1" applyFill="1" applyAlignment="1">
      <alignment vertical="center"/>
    </xf>
    <xf numFmtId="3" fontId="8" fillId="0" borderId="12" xfId="0" applyNumberFormat="1" applyFont="1" applyFill="1" applyBorder="1" applyAlignment="1">
      <alignment vertical="center" wrapText="1"/>
    </xf>
    <xf numFmtId="3" fontId="8" fillId="0" borderId="2" xfId="0" applyNumberFormat="1" applyFont="1" applyFill="1" applyBorder="1" applyAlignment="1">
      <alignment vertical="center" wrapText="1"/>
    </xf>
    <xf numFmtId="3" fontId="9" fillId="0" borderId="7" xfId="1" applyNumberFormat="1" applyFont="1" applyFill="1" applyBorder="1" applyAlignment="1">
      <alignment vertical="center" wrapText="1"/>
    </xf>
    <xf numFmtId="3" fontId="8" fillId="0" borderId="7" xfId="1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10" xfId="0" applyFont="1" applyFill="1" applyBorder="1" applyAlignment="1">
      <alignment vertical="center"/>
    </xf>
    <xf numFmtId="0" fontId="5" fillId="0" borderId="0" xfId="0" applyFont="1" applyAlignment="1">
      <alignment vertical="center" readingOrder="1"/>
    </xf>
    <xf numFmtId="0" fontId="4" fillId="0" borderId="0" xfId="0" applyFont="1" applyFill="1" applyBorder="1" applyAlignment="1">
      <alignment horizontal="right" vertical="center" textRotation="90" readingOrder="1"/>
    </xf>
    <xf numFmtId="0" fontId="7" fillId="0" borderId="0" xfId="0" applyFont="1" applyFill="1" applyAlignment="1">
      <alignment vertical="center" readingOrder="1"/>
    </xf>
    <xf numFmtId="0" fontId="5" fillId="0" borderId="0" xfId="0" applyFont="1" applyFill="1" applyAlignment="1">
      <alignment horizontal="right" vertical="center" readingOrder="1"/>
    </xf>
    <xf numFmtId="3" fontId="9" fillId="0" borderId="6" xfId="1" applyNumberFormat="1" applyFont="1" applyFill="1" applyBorder="1" applyAlignment="1">
      <alignment vertical="center" readingOrder="1"/>
    </xf>
    <xf numFmtId="0" fontId="19" fillId="0" borderId="0" xfId="0" applyFont="1" applyFill="1" applyAlignment="1">
      <alignment vertical="center" readingOrder="1"/>
    </xf>
    <xf numFmtId="3" fontId="9" fillId="0" borderId="7" xfId="1" applyNumberFormat="1" applyFont="1" applyFill="1" applyBorder="1" applyAlignment="1">
      <alignment vertical="center" wrapText="1" readingOrder="1"/>
    </xf>
    <xf numFmtId="3" fontId="9" fillId="0" borderId="7" xfId="1" applyNumberFormat="1" applyFont="1" applyFill="1" applyBorder="1" applyAlignment="1">
      <alignment horizontal="right" vertical="center" readingOrder="1"/>
    </xf>
    <xf numFmtId="3" fontId="9" fillId="0" borderId="7" xfId="1" applyNumberFormat="1" applyFont="1" applyFill="1" applyBorder="1" applyAlignment="1">
      <alignment vertical="center" readingOrder="1"/>
    </xf>
    <xf numFmtId="3" fontId="9" fillId="0" borderId="15" xfId="1" applyNumberFormat="1" applyFont="1" applyFill="1" applyBorder="1" applyAlignment="1">
      <alignment vertical="center" readingOrder="1"/>
    </xf>
    <xf numFmtId="0" fontId="7" fillId="0" borderId="1" xfId="0" applyFont="1" applyFill="1" applyBorder="1" applyAlignment="1">
      <alignment horizontal="center" vertical="center" wrapText="1" readingOrder="1"/>
    </xf>
    <xf numFmtId="3" fontId="8" fillId="0" borderId="2" xfId="1" applyNumberFormat="1" applyFont="1" applyFill="1" applyBorder="1" applyAlignment="1">
      <alignment horizontal="right" vertical="center" readingOrder="1"/>
    </xf>
    <xf numFmtId="0" fontId="5" fillId="0" borderId="0" xfId="0" applyFont="1" applyFill="1" applyAlignment="1">
      <alignment vertical="center" textRotation="90" readingOrder="1"/>
    </xf>
    <xf numFmtId="0" fontId="19" fillId="0" borderId="0" xfId="0" applyFont="1" applyAlignment="1">
      <alignment vertical="center" readingOrder="1"/>
    </xf>
    <xf numFmtId="3" fontId="8" fillId="0" borderId="2" xfId="1" applyNumberFormat="1" applyFont="1" applyFill="1" applyBorder="1" applyAlignment="1">
      <alignment vertical="center" readingOrder="1"/>
    </xf>
    <xf numFmtId="0" fontId="18" fillId="0" borderId="0" xfId="0" applyFont="1" applyFill="1" applyBorder="1" applyAlignment="1">
      <alignment horizontal="center" vertical="center" textRotation="90" wrapText="1" readingOrder="1"/>
    </xf>
    <xf numFmtId="3" fontId="8" fillId="0" borderId="0" xfId="1" applyNumberFormat="1" applyFont="1" applyFill="1" applyBorder="1" applyAlignment="1">
      <alignment vertical="center" readingOrder="1"/>
    </xf>
    <xf numFmtId="3" fontId="8" fillId="0" borderId="0" xfId="0" applyNumberFormat="1" applyFont="1" applyFill="1" applyBorder="1" applyAlignment="1">
      <alignment vertical="center" readingOrder="1"/>
    </xf>
    <xf numFmtId="3" fontId="9" fillId="0" borderId="15" xfId="0" applyNumberFormat="1" applyFont="1" applyFill="1" applyBorder="1" applyAlignment="1">
      <alignment horizontal="right" vertical="center" readingOrder="1"/>
    </xf>
    <xf numFmtId="3" fontId="9" fillId="0" borderId="0" xfId="1" applyNumberFormat="1" applyFont="1" applyFill="1" applyBorder="1" applyAlignment="1">
      <alignment horizontal="right" vertical="center" wrapText="1" readingOrder="1"/>
    </xf>
    <xf numFmtId="3" fontId="9" fillId="0" borderId="7" xfId="1" applyNumberFormat="1" applyFont="1" applyFill="1" applyBorder="1" applyAlignment="1">
      <alignment horizontal="right" vertical="center" wrapText="1" readingOrder="1"/>
    </xf>
    <xf numFmtId="0" fontId="21" fillId="0" borderId="0" xfId="0" applyFont="1" applyAlignment="1">
      <alignment vertical="center"/>
    </xf>
    <xf numFmtId="0" fontId="6" fillId="0" borderId="0" xfId="0" applyFont="1" applyAlignment="1">
      <alignment vertical="center" readingOrder="1"/>
    </xf>
    <xf numFmtId="3" fontId="8" fillId="0" borderId="6" xfId="0" applyNumberFormat="1" applyFont="1" applyFill="1" applyBorder="1" applyAlignment="1">
      <alignment horizontal="right" vertical="center" readingOrder="1"/>
    </xf>
    <xf numFmtId="3" fontId="8" fillId="0" borderId="7" xfId="0" applyNumberFormat="1" applyFont="1" applyFill="1" applyBorder="1" applyAlignment="1">
      <alignment horizontal="right" vertical="center" readingOrder="1"/>
    </xf>
    <xf numFmtId="0" fontId="0" fillId="0" borderId="0" xfId="0" applyFill="1"/>
    <xf numFmtId="165" fontId="9" fillId="0" borderId="7" xfId="1" applyNumberFormat="1" applyFont="1" applyFill="1" applyBorder="1" applyAlignment="1">
      <alignment vertical="center" wrapText="1" readingOrder="1"/>
    </xf>
    <xf numFmtId="165" fontId="9" fillId="0" borderId="7" xfId="1" applyNumberFormat="1" applyFont="1" applyFill="1" applyBorder="1" applyAlignment="1">
      <alignment horizontal="right" vertical="center" readingOrder="1"/>
    </xf>
    <xf numFmtId="165" fontId="9" fillId="0" borderId="7" xfId="1" applyNumberFormat="1" applyFont="1" applyFill="1" applyBorder="1" applyAlignment="1">
      <alignment vertical="center" readingOrder="1"/>
    </xf>
    <xf numFmtId="165" fontId="9" fillId="0" borderId="12" xfId="1" applyNumberFormat="1" applyFont="1" applyFill="1" applyBorder="1" applyAlignment="1">
      <alignment vertical="center" readingOrder="1"/>
    </xf>
    <xf numFmtId="165" fontId="9" fillId="0" borderId="12" xfId="1" applyNumberFormat="1" applyFont="1" applyFill="1" applyBorder="1" applyAlignment="1">
      <alignment horizontal="right" vertical="center" readingOrder="1"/>
    </xf>
    <xf numFmtId="0" fontId="5" fillId="0" borderId="0" xfId="0" applyFont="1" applyFill="1" applyBorder="1" applyAlignment="1">
      <alignment horizontal="left" vertical="center" readingOrder="1"/>
    </xf>
    <xf numFmtId="43" fontId="9" fillId="0" borderId="0" xfId="1" applyNumberFormat="1" applyFont="1" applyFill="1" applyAlignment="1">
      <alignment vertical="center"/>
    </xf>
    <xf numFmtId="0" fontId="7" fillId="0" borderId="9" xfId="0" applyFont="1" applyFill="1" applyBorder="1" applyAlignment="1">
      <alignment vertical="center" wrapText="1"/>
    </xf>
    <xf numFmtId="0" fontId="7" fillId="0" borderId="9" xfId="0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horizontal="left" vertical="center" wrapText="1"/>
    </xf>
    <xf numFmtId="0" fontId="21" fillId="0" borderId="0" xfId="0" applyFont="1" applyFill="1" applyAlignment="1">
      <alignment vertical="center"/>
    </xf>
    <xf numFmtId="43" fontId="8" fillId="0" borderId="0" xfId="1" applyNumberFormat="1" applyFont="1" applyFill="1" applyAlignment="1">
      <alignment vertical="center"/>
    </xf>
    <xf numFmtId="0" fontId="7" fillId="0" borderId="6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vertical="center" wrapText="1" readingOrder="1"/>
    </xf>
    <xf numFmtId="0" fontId="6" fillId="0" borderId="2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vertical="center" readingOrder="1"/>
    </xf>
    <xf numFmtId="3" fontId="9" fillId="0" borderId="12" xfId="0" applyNumberFormat="1" applyFont="1" applyFill="1" applyBorder="1" applyAlignment="1">
      <alignment vertical="center"/>
    </xf>
    <xf numFmtId="3" fontId="8" fillId="0" borderId="13" xfId="0" applyNumberFormat="1" applyFont="1" applyFill="1" applyBorder="1" applyAlignment="1">
      <alignment horizontal="right" vertical="center" readingOrder="1"/>
    </xf>
    <xf numFmtId="3" fontId="8" fillId="0" borderId="10" xfId="0" applyNumberFormat="1" applyFont="1" applyFill="1" applyBorder="1" applyAlignment="1">
      <alignment horizontal="right" vertical="center" readingOrder="1"/>
    </xf>
    <xf numFmtId="0" fontId="13" fillId="0" borderId="7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readingOrder="1"/>
    </xf>
    <xf numFmtId="3" fontId="9" fillId="0" borderId="2" xfId="0" applyNumberFormat="1" applyFont="1" applyFill="1" applyBorder="1" applyAlignment="1">
      <alignment vertical="center" readingOrder="1"/>
    </xf>
    <xf numFmtId="0" fontId="4" fillId="0" borderId="2" xfId="0" applyFont="1" applyFill="1" applyBorder="1" applyAlignment="1">
      <alignment horizontal="center" vertical="center" wrapText="1"/>
    </xf>
    <xf numFmtId="3" fontId="9" fillId="0" borderId="2" xfId="0" applyNumberFormat="1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3" fontId="15" fillId="0" borderId="13" xfId="0" applyNumberFormat="1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3" fontId="15" fillId="0" borderId="0" xfId="0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center" vertical="center" wrapText="1" shrinkToFit="1"/>
    </xf>
    <xf numFmtId="0" fontId="4" fillId="0" borderId="13" xfId="0" applyFont="1" applyFill="1" applyBorder="1" applyAlignment="1">
      <alignment horizontal="center" vertical="center" wrapText="1" shrinkToFit="1"/>
    </xf>
    <xf numFmtId="3" fontId="15" fillId="0" borderId="2" xfId="0" applyNumberFormat="1" applyFont="1" applyFill="1" applyBorder="1" applyAlignment="1">
      <alignment horizontal="right" vertical="center" wrapText="1"/>
    </xf>
    <xf numFmtId="3" fontId="14" fillId="0" borderId="2" xfId="0" applyNumberFormat="1" applyFont="1" applyFill="1" applyBorder="1" applyAlignment="1">
      <alignment vertical="center" wrapText="1"/>
    </xf>
    <xf numFmtId="3" fontId="15" fillId="0" borderId="2" xfId="0" applyNumberFormat="1" applyFont="1" applyFill="1" applyBorder="1" applyAlignment="1">
      <alignment vertical="center" wrapText="1"/>
    </xf>
    <xf numFmtId="3" fontId="9" fillId="0" borderId="9" xfId="0" applyNumberFormat="1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center" vertical="center" wrapText="1" shrinkToFit="1"/>
    </xf>
    <xf numFmtId="0" fontId="4" fillId="0" borderId="2" xfId="0" applyFont="1" applyFill="1" applyBorder="1" applyAlignment="1">
      <alignment horizontal="center" vertical="center" wrapText="1" shrinkToFit="1"/>
    </xf>
    <xf numFmtId="0" fontId="6" fillId="0" borderId="0" xfId="0" applyFont="1" applyAlignment="1">
      <alignment vertical="center"/>
    </xf>
    <xf numFmtId="0" fontId="7" fillId="0" borderId="2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vertical="center" readingOrder="1"/>
    </xf>
    <xf numFmtId="3" fontId="9" fillId="0" borderId="6" xfId="1" applyNumberFormat="1" applyFont="1" applyFill="1" applyBorder="1" applyAlignment="1">
      <alignment vertical="center" wrapText="1" readingOrder="1"/>
    </xf>
    <xf numFmtId="3" fontId="9" fillId="0" borderId="6" xfId="1" applyNumberFormat="1" applyFont="1" applyFill="1" applyBorder="1" applyAlignment="1">
      <alignment horizontal="right" vertical="center" readingOrder="1"/>
    </xf>
    <xf numFmtId="0" fontId="7" fillId="0" borderId="21" xfId="0" applyFont="1" applyFill="1" applyBorder="1" applyAlignment="1">
      <alignment horizontal="center" vertical="center" wrapText="1" readingOrder="1"/>
    </xf>
    <xf numFmtId="3" fontId="8" fillId="0" borderId="13" xfId="1" applyNumberFormat="1" applyFont="1" applyFill="1" applyBorder="1" applyAlignment="1">
      <alignment horizontal="right" vertical="center" readingOrder="1"/>
    </xf>
    <xf numFmtId="3" fontId="9" fillId="0" borderId="0" xfId="1" applyNumberFormat="1" applyFont="1" applyFill="1" applyBorder="1" applyAlignment="1">
      <alignment horizontal="right" vertical="center" readingOrder="1"/>
    </xf>
    <xf numFmtId="3" fontId="9" fillId="0" borderId="9" xfId="1" applyNumberFormat="1" applyFont="1" applyFill="1" applyBorder="1" applyAlignment="1">
      <alignment vertical="center" wrapText="1" readingOrder="1"/>
    </xf>
    <xf numFmtId="165" fontId="9" fillId="0" borderId="0" xfId="1" applyNumberFormat="1" applyFont="1" applyFill="1" applyBorder="1" applyAlignment="1">
      <alignment horizontal="right" vertical="center" readingOrder="1"/>
    </xf>
    <xf numFmtId="0" fontId="22" fillId="0" borderId="0" xfId="0" applyFont="1" applyFill="1" applyAlignment="1">
      <alignment vertical="center"/>
    </xf>
    <xf numFmtId="3" fontId="8" fillId="0" borderId="10" xfId="0" applyNumberFormat="1" applyFont="1" applyFill="1" applyBorder="1" applyAlignment="1">
      <alignment vertical="center" readingOrder="1"/>
    </xf>
    <xf numFmtId="0" fontId="7" fillId="0" borderId="2" xfId="0" applyFont="1" applyFill="1" applyBorder="1" applyAlignment="1">
      <alignment horizontal="right" vertical="center" wrapText="1" readingOrder="1"/>
    </xf>
    <xf numFmtId="0" fontId="6" fillId="0" borderId="12" xfId="0" applyFont="1" applyFill="1" applyBorder="1" applyAlignment="1">
      <alignment vertical="center" readingOrder="1"/>
    </xf>
    <xf numFmtId="0" fontId="4" fillId="0" borderId="0" xfId="0" applyFont="1" applyFill="1" applyAlignment="1">
      <alignment horizontal="left" vertical="center" readingOrder="1"/>
    </xf>
    <xf numFmtId="3" fontId="8" fillId="2" borderId="2" xfId="0" applyNumberFormat="1" applyFont="1" applyFill="1" applyBorder="1" applyAlignment="1">
      <alignment horizontal="right" vertical="center" wrapText="1" readingOrder="1"/>
    </xf>
    <xf numFmtId="0" fontId="6" fillId="0" borderId="2" xfId="0" applyFont="1" applyFill="1" applyBorder="1" applyAlignment="1">
      <alignment horizontal="left" vertical="center" wrapText="1"/>
    </xf>
    <xf numFmtId="166" fontId="8" fillId="0" borderId="9" xfId="1" applyNumberFormat="1" applyFont="1" applyFill="1" applyBorder="1" applyAlignment="1">
      <alignment vertical="center"/>
    </xf>
    <xf numFmtId="166" fontId="8" fillId="0" borderId="7" xfId="1" applyNumberFormat="1" applyFont="1" applyFill="1" applyBorder="1" applyAlignment="1">
      <alignment vertical="center"/>
    </xf>
    <xf numFmtId="166" fontId="8" fillId="0" borderId="10" xfId="1" applyNumberFormat="1" applyFont="1" applyFill="1" applyBorder="1" applyAlignment="1">
      <alignment vertical="center"/>
    </xf>
    <xf numFmtId="166" fontId="8" fillId="0" borderId="6" xfId="1" applyNumberFormat="1" applyFont="1" applyFill="1" applyBorder="1" applyAlignment="1">
      <alignment vertical="center"/>
    </xf>
    <xf numFmtId="166" fontId="8" fillId="0" borderId="6" xfId="1" applyNumberFormat="1" applyFont="1" applyFill="1" applyBorder="1" applyAlignment="1">
      <alignment horizontal="right" vertical="center"/>
    </xf>
    <xf numFmtId="166" fontId="8" fillId="0" borderId="7" xfId="1" applyNumberFormat="1" applyFont="1" applyFill="1" applyBorder="1" applyAlignment="1">
      <alignment horizontal="right" vertical="center"/>
    </xf>
    <xf numFmtId="166" fontId="8" fillId="0" borderId="10" xfId="1" applyNumberFormat="1" applyFont="1" applyFill="1" applyBorder="1" applyAlignment="1">
      <alignment horizontal="right" vertical="center"/>
    </xf>
    <xf numFmtId="164" fontId="8" fillId="0" borderId="6" xfId="0" applyNumberFormat="1" applyFont="1" applyFill="1" applyBorder="1" applyAlignment="1">
      <alignment vertical="center"/>
    </xf>
    <xf numFmtId="164" fontId="8" fillId="0" borderId="7" xfId="0" applyNumberFormat="1" applyFont="1" applyFill="1" applyBorder="1" applyAlignment="1">
      <alignment vertical="center"/>
    </xf>
    <xf numFmtId="164" fontId="8" fillId="0" borderId="10" xfId="0" applyNumberFormat="1" applyFont="1" applyFill="1" applyBorder="1" applyAlignment="1">
      <alignment vertical="center"/>
    </xf>
    <xf numFmtId="3" fontId="8" fillId="0" borderId="0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 readingOrder="1"/>
    </xf>
    <xf numFmtId="3" fontId="9" fillId="0" borderId="9" xfId="1" applyNumberFormat="1" applyFont="1" applyFill="1" applyBorder="1" applyAlignment="1">
      <alignment vertical="center"/>
    </xf>
    <xf numFmtId="3" fontId="5" fillId="0" borderId="7" xfId="0" applyNumberFormat="1" applyFont="1" applyFill="1" applyBorder="1" applyAlignment="1">
      <alignment vertical="center"/>
    </xf>
    <xf numFmtId="3" fontId="9" fillId="0" borderId="9" xfId="0" applyNumberFormat="1" applyFont="1" applyFill="1" applyBorder="1" applyAlignment="1">
      <alignment vertical="center" readingOrder="1"/>
    </xf>
    <xf numFmtId="3" fontId="9" fillId="0" borderId="15" xfId="0" applyNumberFormat="1" applyFont="1" applyFill="1" applyBorder="1" applyAlignment="1">
      <alignment vertical="center"/>
    </xf>
    <xf numFmtId="3" fontId="9" fillId="2" borderId="7" xfId="0" applyNumberFormat="1" applyFont="1" applyFill="1" applyBorder="1" applyAlignment="1">
      <alignment horizontal="right" vertical="center" wrapText="1" readingOrder="1"/>
    </xf>
    <xf numFmtId="3" fontId="9" fillId="2" borderId="10" xfId="0" applyNumberFormat="1" applyFont="1" applyFill="1" applyBorder="1" applyAlignment="1">
      <alignment horizontal="right" vertical="center" wrapText="1" readingOrder="1"/>
    </xf>
    <xf numFmtId="165" fontId="9" fillId="0" borderId="7" xfId="1" applyNumberFormat="1" applyFont="1" applyFill="1" applyBorder="1" applyAlignment="1">
      <alignment horizontal="center" vertical="center" wrapText="1" readingOrder="1"/>
    </xf>
    <xf numFmtId="165" fontId="9" fillId="0" borderId="0" xfId="1" applyNumberFormat="1" applyFont="1" applyFill="1" applyBorder="1" applyAlignment="1">
      <alignment vertical="center" wrapText="1" readingOrder="1"/>
    </xf>
    <xf numFmtId="0" fontId="4" fillId="0" borderId="6" xfId="2" applyFont="1" applyFill="1" applyBorder="1" applyAlignment="1">
      <alignment horizontal="left" vertical="center" wrapText="1" readingOrder="1"/>
    </xf>
    <xf numFmtId="0" fontId="4" fillId="0" borderId="7" xfId="2" applyFont="1" applyFill="1" applyBorder="1" applyAlignment="1">
      <alignment horizontal="left" vertical="center" wrapText="1" readingOrder="1"/>
    </xf>
    <xf numFmtId="0" fontId="4" fillId="0" borderId="7" xfId="2" applyFont="1" applyFill="1" applyBorder="1" applyAlignment="1">
      <alignment horizontal="left" vertical="center" readingOrder="1"/>
    </xf>
    <xf numFmtId="0" fontId="4" fillId="0" borderId="10" xfId="2" applyFont="1" applyFill="1" applyBorder="1" applyAlignment="1">
      <alignment horizontal="left" vertical="center" readingOrder="1"/>
    </xf>
    <xf numFmtId="0" fontId="5" fillId="2" borderId="0" xfId="0" applyFont="1" applyFill="1"/>
    <xf numFmtId="0" fontId="9" fillId="0" borderId="7" xfId="0" applyFont="1" applyFill="1" applyBorder="1" applyAlignment="1">
      <alignment horizontal="right" vertical="center" wrapText="1"/>
    </xf>
    <xf numFmtId="0" fontId="4" fillId="0" borderId="15" xfId="0" applyFont="1" applyFill="1" applyBorder="1" applyAlignment="1">
      <alignment vertical="center" readingOrder="1"/>
    </xf>
    <xf numFmtId="3" fontId="14" fillId="0" borderId="13" xfId="0" applyNumberFormat="1" applyFont="1" applyFill="1" applyBorder="1" applyAlignment="1">
      <alignment horizontal="right" vertical="center" wrapText="1"/>
    </xf>
    <xf numFmtId="0" fontId="13" fillId="0" borderId="10" xfId="0" applyFont="1" applyFill="1" applyBorder="1" applyAlignment="1">
      <alignment horizontal="left" vertical="center" wrapText="1"/>
    </xf>
    <xf numFmtId="3" fontId="9" fillId="2" borderId="15" xfId="0" applyNumberFormat="1" applyFont="1" applyFill="1" applyBorder="1" applyAlignment="1">
      <alignment horizontal="right" vertical="center" wrapText="1"/>
    </xf>
    <xf numFmtId="3" fontId="15" fillId="2" borderId="0" xfId="0" applyNumberFormat="1" applyFont="1" applyFill="1" applyBorder="1" applyAlignment="1">
      <alignment horizontal="right" vertical="center" wrapText="1"/>
    </xf>
    <xf numFmtId="3" fontId="15" fillId="2" borderId="2" xfId="0" applyNumberFormat="1" applyFont="1" applyFill="1" applyBorder="1" applyAlignment="1">
      <alignment horizontal="right" vertical="center" wrapText="1"/>
    </xf>
    <xf numFmtId="3" fontId="15" fillId="2" borderId="13" xfId="0" applyNumberFormat="1" applyFont="1" applyFill="1" applyBorder="1" applyAlignment="1">
      <alignment horizontal="right" vertical="center" wrapText="1"/>
    </xf>
    <xf numFmtId="3" fontId="14" fillId="0" borderId="0" xfId="0" applyNumberFormat="1" applyFont="1" applyFill="1" applyBorder="1" applyAlignment="1">
      <alignment horizontal="right" vertical="center" wrapText="1"/>
    </xf>
    <xf numFmtId="0" fontId="4" fillId="0" borderId="15" xfId="0" applyFont="1" applyFill="1" applyBorder="1" applyAlignment="1">
      <alignment vertical="center" wrapText="1" readingOrder="1"/>
    </xf>
    <xf numFmtId="3" fontId="14" fillId="2" borderId="12" xfId="0" applyNumberFormat="1" applyFont="1" applyFill="1" applyBorder="1" applyAlignment="1">
      <alignment horizontal="right" vertical="center" wrapText="1"/>
    </xf>
    <xf numFmtId="3" fontId="9" fillId="2" borderId="2" xfId="0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left" vertical="center" wrapText="1"/>
    </xf>
    <xf numFmtId="3" fontId="9" fillId="0" borderId="0" xfId="0" applyNumberFormat="1" applyFont="1" applyFill="1" applyBorder="1" applyAlignment="1">
      <alignment vertical="center" wrapText="1"/>
    </xf>
    <xf numFmtId="3" fontId="8" fillId="2" borderId="13" xfId="0" applyNumberFormat="1" applyFont="1" applyFill="1" applyBorder="1" applyAlignment="1">
      <alignment horizontal="right" vertical="center" wrapText="1" readingOrder="1"/>
    </xf>
    <xf numFmtId="3" fontId="9" fillId="0" borderId="15" xfId="0" applyNumberFormat="1" applyFont="1" applyFill="1" applyBorder="1" applyAlignment="1">
      <alignment vertical="center" wrapText="1"/>
    </xf>
    <xf numFmtId="3" fontId="8" fillId="2" borderId="2" xfId="0" applyNumberFormat="1" applyFont="1" applyFill="1" applyBorder="1" applyAlignment="1">
      <alignment horizontal="right" vertical="center" readingOrder="1"/>
    </xf>
    <xf numFmtId="0" fontId="4" fillId="0" borderId="0" xfId="0" applyFont="1" applyFill="1" applyBorder="1" applyAlignment="1">
      <alignment vertical="center" wrapText="1"/>
    </xf>
    <xf numFmtId="3" fontId="9" fillId="0" borderId="0" xfId="1" applyNumberFormat="1" applyFont="1" applyFill="1" applyBorder="1" applyAlignment="1">
      <alignment vertical="center" wrapText="1"/>
    </xf>
    <xf numFmtId="3" fontId="8" fillId="0" borderId="0" xfId="1" applyNumberFormat="1" applyFont="1" applyFill="1" applyBorder="1" applyAlignment="1">
      <alignment vertical="center"/>
    </xf>
    <xf numFmtId="3" fontId="9" fillId="0" borderId="9" xfId="1" applyNumberFormat="1" applyFont="1" applyFill="1" applyBorder="1" applyAlignment="1">
      <alignment vertical="center" wrapText="1"/>
    </xf>
    <xf numFmtId="3" fontId="8" fillId="0" borderId="9" xfId="1" applyNumberFormat="1" applyFont="1" applyFill="1" applyBorder="1" applyAlignment="1">
      <alignment vertical="center"/>
    </xf>
    <xf numFmtId="3" fontId="9" fillId="0" borderId="15" xfId="1" applyNumberFormat="1" applyFont="1" applyFill="1" applyBorder="1" applyAlignment="1">
      <alignment vertical="center" wrapText="1"/>
    </xf>
    <xf numFmtId="3" fontId="8" fillId="0" borderId="15" xfId="1" applyNumberFormat="1" applyFont="1" applyFill="1" applyBorder="1" applyAlignment="1">
      <alignment vertical="center"/>
    </xf>
    <xf numFmtId="3" fontId="9" fillId="0" borderId="10" xfId="1" applyNumberFormat="1" applyFont="1" applyFill="1" applyBorder="1" applyAlignment="1">
      <alignment vertical="center" wrapText="1"/>
    </xf>
    <xf numFmtId="3" fontId="8" fillId="0" borderId="10" xfId="1" applyNumberFormat="1" applyFont="1" applyFill="1" applyBorder="1" applyAlignment="1">
      <alignment vertical="center"/>
    </xf>
    <xf numFmtId="0" fontId="5" fillId="0" borderId="22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9" fillId="0" borderId="22" xfId="0" applyFont="1" applyFill="1" applyBorder="1" applyAlignment="1">
      <alignment vertical="center"/>
    </xf>
    <xf numFmtId="0" fontId="8" fillId="0" borderId="22" xfId="0" applyFont="1" applyFill="1" applyBorder="1" applyAlignment="1">
      <alignment vertical="center"/>
    </xf>
    <xf numFmtId="0" fontId="9" fillId="0" borderId="12" xfId="0" applyFont="1" applyFill="1" applyBorder="1" applyAlignment="1">
      <alignment vertical="center"/>
    </xf>
    <xf numFmtId="3" fontId="8" fillId="0" borderId="9" xfId="0" applyNumberFormat="1" applyFont="1" applyFill="1" applyBorder="1" applyAlignment="1">
      <alignment vertical="center"/>
    </xf>
    <xf numFmtId="3" fontId="8" fillId="0" borderId="15" xfId="0" applyNumberFormat="1" applyFont="1" applyFill="1" applyBorder="1" applyAlignment="1">
      <alignment vertical="center"/>
    </xf>
    <xf numFmtId="0" fontId="4" fillId="0" borderId="9" xfId="0" applyFont="1" applyFill="1" applyBorder="1"/>
    <xf numFmtId="3" fontId="9" fillId="0" borderId="9" xfId="0" applyNumberFormat="1" applyFont="1" applyFill="1" applyBorder="1"/>
    <xf numFmtId="0" fontId="9" fillId="0" borderId="9" xfId="0" applyFont="1" applyFill="1" applyBorder="1"/>
    <xf numFmtId="0" fontId="4" fillId="0" borderId="10" xfId="0" applyFont="1" applyFill="1" applyBorder="1"/>
    <xf numFmtId="3" fontId="9" fillId="0" borderId="10" xfId="0" applyNumberFormat="1" applyFont="1" applyFill="1" applyBorder="1"/>
    <xf numFmtId="0" fontId="9" fillId="0" borderId="10" xfId="0" applyFont="1" applyFill="1" applyBorder="1"/>
    <xf numFmtId="3" fontId="9" fillId="2" borderId="7" xfId="1" applyNumberFormat="1" applyFont="1" applyFill="1" applyBorder="1" applyAlignment="1">
      <alignment vertical="center" wrapText="1" readingOrder="1"/>
    </xf>
    <xf numFmtId="3" fontId="9" fillId="2" borderId="7" xfId="1" applyNumberFormat="1" applyFont="1" applyFill="1" applyBorder="1" applyAlignment="1">
      <alignment vertical="center" readingOrder="1"/>
    </xf>
    <xf numFmtId="3" fontId="9" fillId="2" borderId="6" xfId="1" applyNumberFormat="1" applyFont="1" applyFill="1" applyBorder="1" applyAlignment="1">
      <alignment vertical="center" wrapText="1" readingOrder="1"/>
    </xf>
    <xf numFmtId="3" fontId="9" fillId="2" borderId="15" xfId="0" applyNumberFormat="1" applyFont="1" applyFill="1" applyBorder="1" applyAlignment="1">
      <alignment horizontal="right" vertical="center" readingOrder="1"/>
    </xf>
    <xf numFmtId="3" fontId="9" fillId="2" borderId="9" xfId="1" applyNumberFormat="1" applyFont="1" applyFill="1" applyBorder="1" applyAlignment="1">
      <alignment vertical="center" wrapText="1" readingOrder="1"/>
    </xf>
    <xf numFmtId="0" fontId="9" fillId="0" borderId="15" xfId="1" applyNumberFormat="1" applyFont="1" applyFill="1" applyBorder="1" applyAlignment="1">
      <alignment vertical="center" readingOrder="1"/>
    </xf>
    <xf numFmtId="43" fontId="9" fillId="0" borderId="9" xfId="1" applyFont="1" applyFill="1" applyBorder="1" applyAlignment="1">
      <alignment vertical="center"/>
    </xf>
    <xf numFmtId="43" fontId="9" fillId="0" borderId="7" xfId="1" applyFont="1" applyFill="1" applyBorder="1" applyAlignment="1">
      <alignment vertical="center"/>
    </xf>
    <xf numFmtId="43" fontId="9" fillId="0" borderId="10" xfId="1" applyFont="1" applyFill="1" applyBorder="1" applyAlignment="1">
      <alignment vertical="center"/>
    </xf>
    <xf numFmtId="43" fontId="9" fillId="0" borderId="6" xfId="1" applyFont="1" applyFill="1" applyBorder="1" applyAlignment="1">
      <alignment vertical="center"/>
    </xf>
    <xf numFmtId="49" fontId="7" fillId="0" borderId="6" xfId="0" applyNumberFormat="1" applyFont="1" applyFill="1" applyBorder="1" applyAlignment="1">
      <alignment vertical="center" wrapText="1"/>
    </xf>
    <xf numFmtId="49" fontId="7" fillId="0" borderId="7" xfId="0" applyNumberFormat="1" applyFont="1" applyFill="1" applyBorder="1" applyAlignment="1">
      <alignment vertical="center" wrapText="1"/>
    </xf>
    <xf numFmtId="49" fontId="7" fillId="0" borderId="9" xfId="0" applyNumberFormat="1" applyFont="1" applyFill="1" applyBorder="1" applyAlignment="1">
      <alignment vertical="center" wrapText="1"/>
    </xf>
    <xf numFmtId="0" fontId="7" fillId="0" borderId="6" xfId="0" applyFont="1" applyFill="1" applyBorder="1" applyAlignment="1">
      <alignment horizontal="center" vertical="center" wrapText="1"/>
    </xf>
    <xf numFmtId="43" fontId="9" fillId="0" borderId="6" xfId="1" applyNumberFormat="1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 wrapText="1"/>
    </xf>
    <xf numFmtId="43" fontId="9" fillId="0" borderId="7" xfId="1" applyNumberFormat="1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wrapText="1"/>
    </xf>
    <xf numFmtId="43" fontId="9" fillId="0" borderId="10" xfId="1" applyNumberFormat="1" applyFont="1" applyFill="1" applyBorder="1" applyAlignment="1">
      <alignment vertical="center"/>
    </xf>
    <xf numFmtId="0" fontId="6" fillId="0" borderId="6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vertical="center"/>
    </xf>
    <xf numFmtId="0" fontId="6" fillId="0" borderId="7" xfId="0" applyFont="1" applyFill="1" applyBorder="1" applyAlignment="1">
      <alignment horizontal="center" vertical="center" wrapText="1"/>
    </xf>
    <xf numFmtId="2" fontId="9" fillId="0" borderId="7" xfId="0" applyNumberFormat="1" applyFont="1" applyFill="1" applyBorder="1" applyAlignment="1">
      <alignment vertical="center"/>
    </xf>
    <xf numFmtId="0" fontId="6" fillId="0" borderId="10" xfId="0" applyFont="1" applyFill="1" applyBorder="1" applyAlignment="1">
      <alignment horizontal="center" vertical="center" wrapText="1"/>
    </xf>
    <xf numFmtId="2" fontId="9" fillId="0" borderId="10" xfId="0" applyNumberFormat="1" applyFont="1" applyFill="1" applyBorder="1" applyAlignment="1">
      <alignment vertical="center"/>
    </xf>
    <xf numFmtId="0" fontId="8" fillId="0" borderId="2" xfId="0" applyFont="1" applyFill="1" applyBorder="1" applyAlignment="1">
      <alignment vertical="center"/>
    </xf>
    <xf numFmtId="3" fontId="22" fillId="0" borderId="0" xfId="0" applyNumberFormat="1" applyFont="1" applyFill="1" applyAlignment="1">
      <alignment vertical="center"/>
    </xf>
    <xf numFmtId="0" fontId="23" fillId="0" borderId="0" xfId="0" applyFont="1" applyFill="1" applyAlignment="1">
      <alignment vertical="center"/>
    </xf>
    <xf numFmtId="3" fontId="25" fillId="0" borderId="6" xfId="0" applyNumberFormat="1" applyFont="1" applyFill="1" applyBorder="1" applyAlignment="1">
      <alignment vertical="center" readingOrder="1"/>
    </xf>
    <xf numFmtId="0" fontId="23" fillId="0" borderId="0" xfId="0" applyFont="1" applyFill="1" applyAlignment="1">
      <alignment vertical="center" readingOrder="1"/>
    </xf>
    <xf numFmtId="3" fontId="25" fillId="0" borderId="7" xfId="1" applyNumberFormat="1" applyFont="1" applyFill="1" applyBorder="1" applyAlignment="1">
      <alignment vertical="center"/>
    </xf>
    <xf numFmtId="3" fontId="25" fillId="0" borderId="7" xfId="0" applyNumberFormat="1" applyFont="1" applyFill="1" applyBorder="1" applyAlignment="1">
      <alignment vertical="center" readingOrder="1"/>
    </xf>
    <xf numFmtId="3" fontId="25" fillId="0" borderId="7" xfId="0" applyNumberFormat="1" applyFont="1" applyFill="1" applyBorder="1" applyAlignment="1">
      <alignment vertical="center"/>
    </xf>
    <xf numFmtId="3" fontId="25" fillId="0" borderId="10" xfId="0" applyNumberFormat="1" applyFont="1" applyFill="1" applyBorder="1" applyAlignment="1">
      <alignment vertical="center"/>
    </xf>
    <xf numFmtId="0" fontId="24" fillId="0" borderId="2" xfId="0" applyFont="1" applyFill="1" applyBorder="1" applyAlignment="1">
      <alignment horizontal="center" vertical="center"/>
    </xf>
    <xf numFmtId="3" fontId="26" fillId="0" borderId="2" xfId="0" applyNumberFormat="1" applyFont="1" applyFill="1" applyBorder="1" applyAlignment="1">
      <alignment vertical="center"/>
    </xf>
    <xf numFmtId="0" fontId="24" fillId="0" borderId="6" xfId="0" applyFont="1" applyFill="1" applyBorder="1" applyAlignment="1">
      <alignment vertical="center" wrapText="1"/>
    </xf>
    <xf numFmtId="3" fontId="25" fillId="0" borderId="6" xfId="0" applyNumberFormat="1" applyFont="1" applyFill="1" applyBorder="1" applyAlignment="1">
      <alignment vertical="center"/>
    </xf>
    <xf numFmtId="0" fontId="24" fillId="0" borderId="10" xfId="0" applyFont="1" applyFill="1" applyBorder="1" applyAlignment="1">
      <alignment vertical="center" wrapText="1"/>
    </xf>
    <xf numFmtId="0" fontId="24" fillId="0" borderId="2" xfId="0" applyFont="1" applyFill="1" applyBorder="1" applyAlignment="1">
      <alignment horizontal="center" vertical="center" wrapText="1"/>
    </xf>
    <xf numFmtId="0" fontId="24" fillId="0" borderId="23" xfId="0" applyFont="1" applyFill="1" applyBorder="1" applyAlignment="1">
      <alignment vertical="center" wrapText="1" readingOrder="1"/>
    </xf>
    <xf numFmtId="3" fontId="25" fillId="0" borderId="23" xfId="0" applyNumberFormat="1" applyFont="1" applyFill="1" applyBorder="1" applyAlignment="1">
      <alignment vertical="center"/>
    </xf>
    <xf numFmtId="0" fontId="24" fillId="0" borderId="23" xfId="0" applyFont="1" applyFill="1" applyBorder="1" applyAlignment="1">
      <alignment vertical="center" wrapText="1"/>
    </xf>
    <xf numFmtId="0" fontId="24" fillId="0" borderId="12" xfId="0" applyFont="1" applyFill="1" applyBorder="1" applyAlignment="1">
      <alignment vertical="center" wrapText="1"/>
    </xf>
    <xf numFmtId="3" fontId="25" fillId="0" borderId="12" xfId="0" applyNumberFormat="1" applyFont="1" applyFill="1" applyBorder="1" applyAlignment="1">
      <alignment vertical="center"/>
    </xf>
    <xf numFmtId="0" fontId="13" fillId="0" borderId="0" xfId="0" applyFont="1" applyFill="1" applyAlignment="1">
      <alignment vertical="center"/>
    </xf>
    <xf numFmtId="3" fontId="25" fillId="0" borderId="0" xfId="0" applyNumberFormat="1" applyFont="1" applyFill="1" applyAlignment="1">
      <alignment vertical="center"/>
    </xf>
    <xf numFmtId="0" fontId="8" fillId="0" borderId="2" xfId="1" applyNumberFormat="1" applyFont="1" applyFill="1" applyBorder="1" applyAlignment="1">
      <alignment horizontal="right" vertical="center"/>
    </xf>
    <xf numFmtId="0" fontId="24" fillId="0" borderId="13" xfId="0" applyFont="1" applyFill="1" applyBorder="1" applyAlignment="1">
      <alignment horizontal="center" vertical="center" readingOrder="1"/>
    </xf>
    <xf numFmtId="3" fontId="26" fillId="0" borderId="13" xfId="0" applyNumberFormat="1" applyFont="1" applyFill="1" applyBorder="1" applyAlignment="1">
      <alignment horizontal="right" vertical="center" wrapText="1" readingOrder="1"/>
    </xf>
    <xf numFmtId="3" fontId="26" fillId="0" borderId="13" xfId="0" applyNumberFormat="1" applyFont="1" applyFill="1" applyBorder="1" applyAlignment="1">
      <alignment vertical="center" readingOrder="1"/>
    </xf>
    <xf numFmtId="0" fontId="13" fillId="0" borderId="7" xfId="0" applyFont="1" applyFill="1" applyBorder="1" applyAlignment="1">
      <alignment vertical="center" wrapText="1" readingOrder="1"/>
    </xf>
    <xf numFmtId="0" fontId="13" fillId="0" borderId="7" xfId="0" applyFont="1" applyFill="1" applyBorder="1" applyAlignment="1">
      <alignment vertical="center" readingOrder="1"/>
    </xf>
    <xf numFmtId="0" fontId="13" fillId="0" borderId="7" xfId="0" applyFont="1" applyFill="1" applyBorder="1" applyAlignment="1">
      <alignment horizontal="left" vertical="center" readingOrder="1"/>
    </xf>
    <xf numFmtId="0" fontId="13" fillId="0" borderId="10" xfId="0" applyFont="1" applyFill="1" applyBorder="1" applyAlignment="1">
      <alignment vertical="center"/>
    </xf>
    <xf numFmtId="0" fontId="13" fillId="0" borderId="6" xfId="0" applyFont="1" applyFill="1" applyBorder="1" applyAlignment="1">
      <alignment vertical="center" wrapText="1"/>
    </xf>
    <xf numFmtId="0" fontId="13" fillId="0" borderId="7" xfId="0" applyFont="1" applyFill="1" applyBorder="1" applyAlignment="1">
      <alignment vertical="center" wrapText="1"/>
    </xf>
    <xf numFmtId="0" fontId="13" fillId="0" borderId="10" xfId="0" applyFont="1" applyFill="1" applyBorder="1" applyAlignment="1">
      <alignment vertical="center" wrapText="1"/>
    </xf>
    <xf numFmtId="0" fontId="13" fillId="0" borderId="6" xfId="0" applyFont="1" applyFill="1" applyBorder="1" applyAlignment="1">
      <alignment vertical="center"/>
    </xf>
    <xf numFmtId="0" fontId="13" fillId="0" borderId="7" xfId="0" applyFont="1" applyFill="1" applyBorder="1" applyAlignment="1">
      <alignment vertical="center"/>
    </xf>
    <xf numFmtId="0" fontId="13" fillId="0" borderId="7" xfId="0" applyFont="1" applyFill="1" applyBorder="1" applyAlignment="1">
      <alignment horizontal="left" vertical="center" wrapText="1" readingOrder="1"/>
    </xf>
    <xf numFmtId="167" fontId="26" fillId="0" borderId="13" xfId="0" applyNumberFormat="1" applyFont="1" applyFill="1" applyBorder="1" applyAlignment="1">
      <alignment horizontal="right" vertical="center" wrapText="1" readingOrder="1"/>
    </xf>
    <xf numFmtId="167" fontId="25" fillId="0" borderId="6" xfId="0" applyNumberFormat="1" applyFont="1" applyFill="1" applyBorder="1" applyAlignment="1">
      <alignment vertical="center" readingOrder="1"/>
    </xf>
    <xf numFmtId="167" fontId="25" fillId="0" borderId="7" xfId="0" applyNumberFormat="1" applyFont="1" applyFill="1" applyBorder="1" applyAlignment="1">
      <alignment vertical="center" readingOrder="1"/>
    </xf>
    <xf numFmtId="167" fontId="25" fillId="0" borderId="10" xfId="0" applyNumberFormat="1" applyFont="1" applyFill="1" applyBorder="1" applyAlignment="1">
      <alignment vertical="center" readingOrder="1"/>
    </xf>
    <xf numFmtId="167" fontId="26" fillId="0" borderId="2" xfId="0" applyNumberFormat="1" applyFont="1" applyFill="1" applyBorder="1" applyAlignment="1">
      <alignment vertical="center"/>
    </xf>
    <xf numFmtId="167" fontId="25" fillId="0" borderId="2" xfId="0" applyNumberFormat="1" applyFont="1" applyFill="1" applyBorder="1" applyAlignment="1">
      <alignment vertical="center" readingOrder="1"/>
    </xf>
    <xf numFmtId="167" fontId="25" fillId="0" borderId="24" xfId="0" applyNumberFormat="1" applyFont="1" applyFill="1" applyBorder="1" applyAlignment="1">
      <alignment vertical="center" readingOrder="1"/>
    </xf>
    <xf numFmtId="167" fontId="25" fillId="0" borderId="12" xfId="0" applyNumberFormat="1" applyFont="1" applyFill="1" applyBorder="1" applyAlignment="1">
      <alignment vertical="center" readingOrder="1"/>
    </xf>
    <xf numFmtId="0" fontId="3" fillId="0" borderId="0" xfId="0" applyFont="1" applyFill="1" applyAlignment="1">
      <alignment vertical="center"/>
    </xf>
    <xf numFmtId="0" fontId="6" fillId="0" borderId="2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8" fillId="0" borderId="12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164" fontId="5" fillId="0" borderId="6" xfId="0" applyNumberFormat="1" applyFont="1" applyFill="1" applyBorder="1" applyAlignment="1">
      <alignment vertical="center"/>
    </xf>
    <xf numFmtId="164" fontId="6" fillId="0" borderId="6" xfId="0" applyNumberFormat="1" applyFont="1" applyFill="1" applyBorder="1" applyAlignment="1">
      <alignment vertical="center"/>
    </xf>
    <xf numFmtId="164" fontId="5" fillId="0" borderId="7" xfId="0" applyNumberFormat="1" applyFont="1" applyFill="1" applyBorder="1" applyAlignment="1">
      <alignment vertical="center"/>
    </xf>
    <xf numFmtId="164" fontId="6" fillId="0" borderId="7" xfId="0" applyNumberFormat="1" applyFont="1" applyFill="1" applyBorder="1" applyAlignment="1">
      <alignment vertical="center"/>
    </xf>
    <xf numFmtId="164" fontId="5" fillId="0" borderId="10" xfId="0" applyNumberFormat="1" applyFont="1" applyFill="1" applyBorder="1" applyAlignment="1">
      <alignment vertical="center"/>
    </xf>
    <xf numFmtId="164" fontId="6" fillId="0" borderId="10" xfId="0" applyNumberFormat="1" applyFont="1" applyFill="1" applyBorder="1" applyAlignment="1">
      <alignment vertical="center"/>
    </xf>
    <xf numFmtId="164" fontId="6" fillId="0" borderId="2" xfId="0" applyNumberFormat="1" applyFont="1" applyFill="1" applyBorder="1" applyAlignment="1">
      <alignment vertical="center"/>
    </xf>
    <xf numFmtId="0" fontId="6" fillId="0" borderId="1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right" vertical="center"/>
    </xf>
    <xf numFmtId="0" fontId="6" fillId="0" borderId="2" xfId="0" applyFont="1" applyFill="1" applyBorder="1" applyAlignment="1">
      <alignment horizontal="right" vertical="center" wrapText="1"/>
    </xf>
    <xf numFmtId="164" fontId="5" fillId="0" borderId="2" xfId="0" applyNumberFormat="1" applyFont="1" applyFill="1" applyBorder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3" fontId="8" fillId="0" borderId="6" xfId="0" applyNumberFormat="1" applyFont="1" applyFill="1" applyBorder="1" applyAlignment="1">
      <alignment vertical="center"/>
    </xf>
    <xf numFmtId="3" fontId="8" fillId="0" borderId="10" xfId="0" applyNumberFormat="1" applyFont="1" applyFill="1" applyBorder="1" applyAlignment="1">
      <alignment vertical="center"/>
    </xf>
    <xf numFmtId="0" fontId="12" fillId="0" borderId="9" xfId="0" applyFont="1" applyFill="1" applyBorder="1" applyAlignment="1">
      <alignment vertical="center" wrapText="1"/>
    </xf>
    <xf numFmtId="3" fontId="9" fillId="0" borderId="9" xfId="0" applyNumberFormat="1" applyFont="1" applyFill="1" applyBorder="1" applyAlignment="1">
      <alignment horizontal="right" vertical="center" readingOrder="1"/>
    </xf>
    <xf numFmtId="3" fontId="9" fillId="0" borderId="9" xfId="0" applyNumberFormat="1" applyFont="1" applyFill="1" applyBorder="1" applyAlignment="1">
      <alignment horizontal="right" vertical="center" wrapText="1" readingOrder="1"/>
    </xf>
    <xf numFmtId="0" fontId="12" fillId="0" borderId="15" xfId="0" applyFont="1" applyFill="1" applyBorder="1" applyAlignment="1">
      <alignment vertical="center" wrapText="1"/>
    </xf>
    <xf numFmtId="3" fontId="9" fillId="0" borderId="15" xfId="0" applyNumberFormat="1" applyFont="1" applyFill="1" applyBorder="1" applyAlignment="1">
      <alignment horizontal="right" vertical="center" wrapText="1" readingOrder="1"/>
    </xf>
    <xf numFmtId="0" fontId="11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vertical="center"/>
    </xf>
    <xf numFmtId="3" fontId="9" fillId="2" borderId="9" xfId="0" applyNumberFormat="1" applyFont="1" applyFill="1" applyBorder="1" applyAlignment="1">
      <alignment horizontal="right" vertical="center" wrapText="1" readingOrder="1"/>
    </xf>
    <xf numFmtId="3" fontId="9" fillId="2" borderId="15" xfId="0" applyNumberFormat="1" applyFont="1" applyFill="1" applyBorder="1" applyAlignment="1">
      <alignment horizontal="right" vertical="center" wrapText="1" readingOrder="1"/>
    </xf>
    <xf numFmtId="0" fontId="14" fillId="2" borderId="2" xfId="0" applyFont="1" applyFill="1" applyBorder="1" applyAlignment="1">
      <alignment vertical="center"/>
    </xf>
    <xf numFmtId="0" fontId="7" fillId="2" borderId="2" xfId="0" applyFont="1" applyFill="1" applyBorder="1" applyAlignment="1">
      <alignment horizontal="right" vertical="center" wrapText="1" readingOrder="1"/>
    </xf>
    <xf numFmtId="3" fontId="14" fillId="0" borderId="9" xfId="0" applyNumberFormat="1" applyFont="1" applyFill="1" applyBorder="1" applyAlignment="1">
      <alignment horizontal="right" vertical="center" wrapText="1"/>
    </xf>
    <xf numFmtId="3" fontId="14" fillId="0" borderId="7" xfId="0" applyNumberFormat="1" applyFont="1" applyFill="1" applyBorder="1" applyAlignment="1">
      <alignment horizontal="right" vertical="center" wrapText="1"/>
    </xf>
    <xf numFmtId="3" fontId="14" fillId="0" borderId="15" xfId="0" applyNumberFormat="1" applyFont="1" applyFill="1" applyBorder="1" applyAlignment="1">
      <alignment horizontal="right" vertical="center" wrapText="1"/>
    </xf>
    <xf numFmtId="0" fontId="8" fillId="0" borderId="2" xfId="0" applyFont="1" applyFill="1" applyBorder="1" applyAlignment="1">
      <alignment horizontal="right" vertical="center"/>
    </xf>
    <xf numFmtId="167" fontId="26" fillId="0" borderId="13" xfId="0" applyNumberFormat="1" applyFont="1" applyFill="1" applyBorder="1" applyAlignment="1">
      <alignment vertical="center" readingOrder="1"/>
    </xf>
    <xf numFmtId="0" fontId="24" fillId="0" borderId="13" xfId="0" applyFont="1" applyFill="1" applyBorder="1" applyAlignment="1">
      <alignment horizontal="center" vertical="center"/>
    </xf>
    <xf numFmtId="0" fontId="24" fillId="0" borderId="13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 textRotation="90" wrapText="1" readingOrder="1"/>
    </xf>
    <xf numFmtId="0" fontId="13" fillId="0" borderId="6" xfId="0" applyFont="1" applyFill="1" applyBorder="1" applyAlignment="1">
      <alignment vertical="center" readingOrder="1"/>
    </xf>
    <xf numFmtId="3" fontId="9" fillId="3" borderId="7" xfId="1" applyNumberFormat="1" applyFont="1" applyFill="1" applyBorder="1" applyAlignment="1">
      <alignment vertical="center" wrapText="1" readingOrder="1"/>
    </xf>
    <xf numFmtId="3" fontId="9" fillId="3" borderId="7" xfId="1" applyNumberFormat="1" applyFont="1" applyFill="1" applyBorder="1" applyAlignment="1">
      <alignment vertical="center" readingOrder="1"/>
    </xf>
    <xf numFmtId="3" fontId="9" fillId="3" borderId="7" xfId="1" applyNumberFormat="1" applyFont="1" applyFill="1" applyBorder="1" applyAlignment="1">
      <alignment horizontal="right" vertical="center" wrapText="1" readingOrder="1"/>
    </xf>
    <xf numFmtId="0" fontId="4" fillId="0" borderId="14" xfId="2" applyFont="1" applyFill="1" applyBorder="1" applyAlignment="1">
      <alignment horizontal="left" vertical="center" wrapText="1" readingOrder="1"/>
    </xf>
    <xf numFmtId="0" fontId="4" fillId="0" borderId="8" xfId="2" applyFont="1" applyFill="1" applyBorder="1" applyAlignment="1">
      <alignment horizontal="left" vertical="center" wrapText="1" readingOrder="1"/>
    </xf>
    <xf numFmtId="0" fontId="4" fillId="0" borderId="16" xfId="2" applyFont="1" applyFill="1" applyBorder="1" applyAlignment="1">
      <alignment horizontal="left" vertical="center" wrapText="1" readingOrder="1"/>
    </xf>
    <xf numFmtId="0" fontId="4" fillId="0" borderId="15" xfId="2" applyFont="1" applyFill="1" applyBorder="1" applyAlignment="1">
      <alignment horizontal="left" vertical="center" wrapText="1" readingOrder="1"/>
    </xf>
    <xf numFmtId="0" fontId="4" fillId="0" borderId="0" xfId="2" applyFont="1" applyFill="1" applyBorder="1" applyAlignment="1">
      <alignment horizontal="left" vertical="center" wrapText="1" readingOrder="1"/>
    </xf>
    <xf numFmtId="3" fontId="9" fillId="3" borderId="6" xfId="1" applyNumberFormat="1" applyFont="1" applyFill="1" applyBorder="1" applyAlignment="1">
      <alignment vertical="center" readingOrder="1"/>
    </xf>
    <xf numFmtId="3" fontId="9" fillId="2" borderId="6" xfId="1" applyNumberFormat="1" applyFont="1" applyFill="1" applyBorder="1" applyAlignment="1">
      <alignment vertical="center" readingOrder="1"/>
    </xf>
    <xf numFmtId="0" fontId="2" fillId="0" borderId="1" xfId="0" applyFont="1" applyBorder="1" applyAlignment="1">
      <alignment horizontal="center" vertical="center" readingOrder="1"/>
    </xf>
    <xf numFmtId="0" fontId="2" fillId="0" borderId="2" xfId="0" applyFont="1" applyBorder="1" applyAlignment="1">
      <alignment horizontal="center" vertical="center" readingOrder="1"/>
    </xf>
    <xf numFmtId="0" fontId="2" fillId="0" borderId="3" xfId="0" applyFont="1" applyBorder="1" applyAlignment="1">
      <alignment horizontal="center" vertical="center" readingOrder="1"/>
    </xf>
    <xf numFmtId="0" fontId="6" fillId="0" borderId="2" xfId="0" applyFont="1" applyFill="1" applyBorder="1" applyAlignment="1">
      <alignment horizontal="center" vertical="center" readingOrder="1"/>
    </xf>
    <xf numFmtId="0" fontId="6" fillId="0" borderId="4" xfId="0" applyFont="1" applyFill="1" applyBorder="1" applyAlignment="1">
      <alignment horizontal="center" vertical="center" textRotation="90" readingOrder="1"/>
    </xf>
    <xf numFmtId="0" fontId="6" fillId="0" borderId="5" xfId="0" applyFont="1" applyFill="1" applyBorder="1" applyAlignment="1">
      <alignment horizontal="center" vertical="center" textRotation="90" readingOrder="1"/>
    </xf>
    <xf numFmtId="0" fontId="6" fillId="0" borderId="11" xfId="0" applyFont="1" applyFill="1" applyBorder="1" applyAlignment="1">
      <alignment horizontal="center" vertical="center" textRotation="90" readingOrder="1"/>
    </xf>
    <xf numFmtId="0" fontId="6" fillId="0" borderId="4" xfId="0" applyFont="1" applyFill="1" applyBorder="1" applyAlignment="1">
      <alignment horizontal="center" vertical="center" textRotation="90"/>
    </xf>
    <xf numFmtId="0" fontId="6" fillId="0" borderId="5" xfId="0" applyFont="1" applyFill="1" applyBorder="1" applyAlignment="1">
      <alignment horizontal="center" vertical="center" textRotation="90"/>
    </xf>
    <xf numFmtId="0" fontId="6" fillId="0" borderId="11" xfId="0" applyFont="1" applyFill="1" applyBorder="1" applyAlignment="1">
      <alignment horizontal="center" vertical="center" textRotation="90"/>
    </xf>
    <xf numFmtId="0" fontId="20" fillId="0" borderId="4" xfId="0" applyFont="1" applyFill="1" applyBorder="1" applyAlignment="1">
      <alignment horizontal="center" vertical="center" textRotation="90" wrapText="1" readingOrder="1"/>
    </xf>
    <xf numFmtId="0" fontId="20" fillId="0" borderId="5" xfId="0" applyFont="1" applyFill="1" applyBorder="1" applyAlignment="1">
      <alignment horizontal="center" vertical="center" textRotation="90" wrapText="1" readingOrder="1"/>
    </xf>
    <xf numFmtId="0" fontId="20" fillId="0" borderId="11" xfId="0" applyFont="1" applyFill="1" applyBorder="1" applyAlignment="1">
      <alignment horizontal="center" vertical="center" textRotation="90" wrapText="1" readingOrder="1"/>
    </xf>
    <xf numFmtId="0" fontId="20" fillId="0" borderId="17" xfId="0" applyFont="1" applyFill="1" applyBorder="1" applyAlignment="1">
      <alignment horizontal="center" vertical="center" textRotation="90" wrapText="1" readingOrder="1"/>
    </xf>
    <xf numFmtId="0" fontId="20" fillId="0" borderId="18" xfId="0" applyFont="1" applyFill="1" applyBorder="1" applyAlignment="1">
      <alignment horizontal="center" vertical="center" textRotation="90" wrapText="1" readingOrder="1"/>
    </xf>
    <xf numFmtId="0" fontId="20" fillId="0" borderId="20" xfId="0" applyFont="1" applyFill="1" applyBorder="1" applyAlignment="1">
      <alignment horizontal="center" vertical="center" textRotation="90" wrapText="1" readingOrder="1"/>
    </xf>
    <xf numFmtId="0" fontId="18" fillId="0" borderId="4" xfId="0" applyFont="1" applyFill="1" applyBorder="1" applyAlignment="1">
      <alignment horizontal="center" vertical="center" textRotation="90" wrapText="1" readingOrder="1"/>
    </xf>
    <xf numFmtId="0" fontId="18" fillId="0" borderId="5" xfId="0" applyFont="1" applyFill="1" applyBorder="1" applyAlignment="1">
      <alignment horizontal="center" vertical="center" textRotation="90" wrapText="1" readingOrder="1"/>
    </xf>
    <xf numFmtId="0" fontId="18" fillId="0" borderId="11" xfId="0" applyFont="1" applyFill="1" applyBorder="1" applyAlignment="1">
      <alignment horizontal="center" vertical="center" textRotation="90" wrapText="1" readingOrder="1"/>
    </xf>
    <xf numFmtId="0" fontId="18" fillId="0" borderId="17" xfId="0" applyFont="1" applyFill="1" applyBorder="1" applyAlignment="1">
      <alignment horizontal="center" vertical="center" textRotation="90" wrapText="1" readingOrder="1"/>
    </xf>
    <xf numFmtId="0" fontId="18" fillId="0" borderId="18" xfId="0" applyFont="1" applyFill="1" applyBorder="1" applyAlignment="1">
      <alignment horizontal="center" vertical="center" textRotation="90" wrapText="1" readingOrder="1"/>
    </xf>
    <xf numFmtId="0" fontId="18" fillId="0" borderId="19" xfId="0" applyFont="1" applyFill="1" applyBorder="1" applyAlignment="1">
      <alignment horizontal="center" vertical="center" textRotation="90" wrapText="1" readingOrder="1"/>
    </xf>
    <xf numFmtId="0" fontId="20" fillId="0" borderId="4" xfId="0" applyFont="1" applyFill="1" applyBorder="1" applyAlignment="1">
      <alignment horizontal="center" vertical="center" textRotation="90" wrapText="1"/>
    </xf>
    <xf numFmtId="0" fontId="20" fillId="0" borderId="5" xfId="0" applyFont="1" applyFill="1" applyBorder="1" applyAlignment="1">
      <alignment horizontal="center" vertical="center" textRotation="90" wrapText="1"/>
    </xf>
    <xf numFmtId="0" fontId="20" fillId="0" borderId="11" xfId="0" applyFont="1" applyFill="1" applyBorder="1" applyAlignment="1">
      <alignment horizontal="center" vertical="center" textRotation="90" wrapText="1"/>
    </xf>
    <xf numFmtId="0" fontId="20" fillId="0" borderId="19" xfId="0" applyFont="1" applyFill="1" applyBorder="1" applyAlignment="1">
      <alignment horizontal="center" vertical="center" textRotation="90" wrapText="1" readingOrder="1"/>
    </xf>
    <xf numFmtId="0" fontId="6" fillId="0" borderId="2" xfId="0" applyFont="1" applyFill="1" applyBorder="1" applyAlignment="1">
      <alignment horizontal="center" vertical="center"/>
    </xf>
    <xf numFmtId="0" fontId="23" fillId="0" borderId="0" xfId="0" applyFont="1" applyFill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textRotation="90" readingOrder="1"/>
    </xf>
    <xf numFmtId="0" fontId="5" fillId="0" borderId="5" xfId="0" applyFont="1" applyFill="1" applyBorder="1" applyAlignment="1">
      <alignment horizontal="center" vertical="center" textRotation="90" readingOrder="1"/>
    </xf>
    <xf numFmtId="0" fontId="5" fillId="0" borderId="11" xfId="0" applyFont="1" applyFill="1" applyBorder="1" applyAlignment="1">
      <alignment horizontal="center" vertical="center" textRotation="90" readingOrder="1"/>
    </xf>
    <xf numFmtId="0" fontId="6" fillId="0" borderId="21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165" fontId="8" fillId="0" borderId="2" xfId="1" applyNumberFormat="1" applyFont="1" applyFill="1" applyBorder="1" applyAlignment="1">
      <alignment vertical="center"/>
    </xf>
    <xf numFmtId="3" fontId="14" fillId="0" borderId="2" xfId="1" applyNumberFormat="1" applyFont="1" applyFill="1" applyBorder="1" applyAlignment="1">
      <alignment vertical="center" wrapText="1"/>
    </xf>
    <xf numFmtId="3" fontId="8" fillId="0" borderId="2" xfId="1" applyNumberFormat="1" applyFont="1" applyFill="1" applyBorder="1" applyAlignment="1">
      <alignment vertical="center"/>
    </xf>
    <xf numFmtId="0" fontId="7" fillId="0" borderId="13" xfId="0" applyFont="1" applyFill="1" applyBorder="1" applyAlignment="1">
      <alignment horizontal="center" vertical="center" wrapText="1"/>
    </xf>
    <xf numFmtId="3" fontId="9" fillId="3" borderId="6" xfId="1" applyNumberFormat="1" applyFont="1" applyFill="1" applyBorder="1" applyAlignment="1">
      <alignment vertical="center" wrapText="1" readingOrder="1"/>
    </xf>
    <xf numFmtId="3" fontId="9" fillId="0" borderId="15" xfId="1" applyNumberFormat="1" applyFont="1" applyFill="1" applyBorder="1" applyAlignment="1">
      <alignment vertical="center" wrapText="1" readingOrder="1"/>
    </xf>
    <xf numFmtId="3" fontId="9" fillId="3" borderId="15" xfId="1" applyNumberFormat="1" applyFont="1" applyFill="1" applyBorder="1" applyAlignment="1">
      <alignment vertical="center" wrapText="1" readingOrder="1"/>
    </xf>
    <xf numFmtId="3" fontId="8" fillId="0" borderId="15" xfId="0" applyNumberFormat="1" applyFont="1" applyFill="1" applyBorder="1" applyAlignment="1">
      <alignment vertical="center" readingOrder="1"/>
    </xf>
  </cellXfs>
  <cellStyles count="3">
    <cellStyle name="Comma" xfId="1" builtinId="3"/>
    <cellStyle name="Normal" xfId="0" builtinId="0"/>
    <cellStyle name="Normal_page_8_9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7030A0"/>
  </sheetPr>
  <dimension ref="A1:K1"/>
  <sheetViews>
    <sheetView workbookViewId="0">
      <selection sqref="A1:K1"/>
    </sheetView>
  </sheetViews>
  <sheetFormatPr defaultRowHeight="15"/>
  <sheetData>
    <row r="1" spans="1:11" ht="26.25" thickBot="1">
      <c r="A1" s="392" t="s">
        <v>289</v>
      </c>
      <c r="B1" s="393"/>
      <c r="C1" s="393"/>
      <c r="D1" s="393"/>
      <c r="E1" s="393"/>
      <c r="F1" s="393"/>
      <c r="G1" s="393"/>
      <c r="H1" s="393"/>
      <c r="I1" s="393"/>
      <c r="J1" s="393"/>
      <c r="K1" s="394"/>
    </row>
  </sheetData>
  <mergeCells count="1">
    <mergeCell ref="A1:K1"/>
  </mergeCells>
  <printOptions horizontalCentered="1" verticalCentered="1"/>
  <pageMargins left="0" right="0" top="0.5" bottom="0.5" header="0.5" footer="0.5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7030A0"/>
  </sheetPr>
  <dimension ref="A1:N237"/>
  <sheetViews>
    <sheetView workbookViewId="0">
      <selection activeCell="A9" sqref="A9"/>
    </sheetView>
  </sheetViews>
  <sheetFormatPr defaultRowHeight="12.75"/>
  <cols>
    <col min="1" max="1" width="23.7109375" style="44" customWidth="1"/>
    <col min="2" max="3" width="5.85546875" style="44" bestFit="1" customWidth="1"/>
    <col min="4" max="4" width="6" style="44" bestFit="1" customWidth="1"/>
    <col min="5" max="5" width="5.85546875" style="44" bestFit="1" customWidth="1"/>
    <col min="6" max="10" width="6.28515625" style="44" bestFit="1" customWidth="1"/>
    <col min="11" max="13" width="5.85546875" style="44" bestFit="1" customWidth="1"/>
    <col min="14" max="14" width="8.5703125" style="44" customWidth="1"/>
    <col min="15" max="16384" width="9.140625" style="44"/>
  </cols>
  <sheetData>
    <row r="1" spans="1:14" s="51" customFormat="1" ht="20.100000000000001" customHeight="1">
      <c r="A1" s="83" t="s">
        <v>306</v>
      </c>
    </row>
    <row r="2" spans="1:14" s="23" customFormat="1" ht="6.95" customHeight="1" thickBot="1"/>
    <row r="3" spans="1:14" s="23" customFormat="1" ht="13.5" customHeight="1" thickBot="1">
      <c r="B3" s="395">
        <v>2010</v>
      </c>
      <c r="C3" s="395"/>
      <c r="D3" s="395"/>
      <c r="E3" s="395"/>
      <c r="F3" s="395"/>
      <c r="G3" s="395"/>
      <c r="H3" s="395"/>
      <c r="I3" s="395"/>
      <c r="J3" s="395"/>
      <c r="K3" s="395"/>
      <c r="L3" s="395"/>
      <c r="M3" s="395"/>
      <c r="N3" s="395"/>
    </row>
    <row r="4" spans="1:14" s="23" customFormat="1" ht="13.5" customHeight="1" thickBot="1">
      <c r="A4" s="52" t="s">
        <v>1</v>
      </c>
      <c r="B4" s="197" t="s">
        <v>290</v>
      </c>
      <c r="C4" s="197" t="s">
        <v>291</v>
      </c>
      <c r="D4" s="197" t="s">
        <v>2</v>
      </c>
      <c r="E4" s="197" t="s">
        <v>3</v>
      </c>
      <c r="F4" s="197" t="s">
        <v>4</v>
      </c>
      <c r="G4" s="197" t="s">
        <v>5</v>
      </c>
      <c r="H4" s="197" t="s">
        <v>6</v>
      </c>
      <c r="I4" s="197" t="s">
        <v>292</v>
      </c>
      <c r="J4" s="197" t="s">
        <v>293</v>
      </c>
      <c r="K4" s="197" t="s">
        <v>294</v>
      </c>
      <c r="L4" s="197" t="s">
        <v>295</v>
      </c>
      <c r="M4" s="197" t="s">
        <v>296</v>
      </c>
      <c r="N4" s="197" t="s">
        <v>334</v>
      </c>
    </row>
    <row r="5" spans="1:14" s="23" customFormat="1" ht="15" customHeight="1" thickBot="1">
      <c r="A5" s="52" t="s">
        <v>226</v>
      </c>
      <c r="B5" s="7">
        <f t="shared" ref="B5:N5" si="0">B6+B19+B26+B33+B50</f>
        <v>469</v>
      </c>
      <c r="C5" s="7">
        <f t="shared" si="0"/>
        <v>510</v>
      </c>
      <c r="D5" s="7">
        <f t="shared" si="0"/>
        <v>1406</v>
      </c>
      <c r="E5" s="7">
        <f t="shared" si="0"/>
        <v>1122</v>
      </c>
      <c r="F5" s="7">
        <f t="shared" si="0"/>
        <v>1711</v>
      </c>
      <c r="G5" s="7">
        <f t="shared" si="0"/>
        <v>1209</v>
      </c>
      <c r="H5" s="7">
        <f t="shared" si="0"/>
        <v>1785</v>
      </c>
      <c r="I5" s="7">
        <f t="shared" si="0"/>
        <v>1709</v>
      </c>
      <c r="J5" s="7">
        <f t="shared" si="0"/>
        <v>1494</v>
      </c>
      <c r="K5" s="7">
        <f t="shared" si="0"/>
        <v>1162</v>
      </c>
      <c r="L5" s="7">
        <f t="shared" si="0"/>
        <v>1100</v>
      </c>
      <c r="M5" s="7">
        <f t="shared" si="0"/>
        <v>329</v>
      </c>
      <c r="N5" s="7">
        <f t="shared" si="0"/>
        <v>13941</v>
      </c>
    </row>
    <row r="6" spans="1:14" ht="15" customHeight="1" thickBot="1">
      <c r="A6" s="25" t="s">
        <v>216</v>
      </c>
      <c r="B6" s="101">
        <f t="shared" ref="B6:M6" si="1">SUM(B7:B18)</f>
        <v>373</v>
      </c>
      <c r="C6" s="101">
        <f t="shared" si="1"/>
        <v>434</v>
      </c>
      <c r="D6" s="101">
        <f t="shared" si="1"/>
        <v>1132</v>
      </c>
      <c r="E6" s="101">
        <f t="shared" si="1"/>
        <v>916</v>
      </c>
      <c r="F6" s="101">
        <f t="shared" si="1"/>
        <v>1490</v>
      </c>
      <c r="G6" s="101">
        <f t="shared" si="1"/>
        <v>1052</v>
      </c>
      <c r="H6" s="101">
        <f t="shared" si="1"/>
        <v>1463</v>
      </c>
      <c r="I6" s="101">
        <f t="shared" si="1"/>
        <v>1286</v>
      </c>
      <c r="J6" s="101">
        <f t="shared" si="1"/>
        <v>1204</v>
      </c>
      <c r="K6" s="101">
        <f t="shared" si="1"/>
        <v>846</v>
      </c>
      <c r="L6" s="101">
        <f t="shared" si="1"/>
        <v>972</v>
      </c>
      <c r="M6" s="101">
        <f t="shared" si="1"/>
        <v>276</v>
      </c>
      <c r="N6" s="101">
        <f t="shared" ref="N6:N18" si="2">SUM(B6:M6)</f>
        <v>11444</v>
      </c>
    </row>
    <row r="7" spans="1:14" ht="15" customHeight="1">
      <c r="A7" s="96" t="s">
        <v>10</v>
      </c>
      <c r="B7" s="97">
        <v>306</v>
      </c>
      <c r="C7" s="97">
        <v>421</v>
      </c>
      <c r="D7" s="97">
        <v>1109</v>
      </c>
      <c r="E7" s="97">
        <v>902</v>
      </c>
      <c r="F7" s="97">
        <v>1472</v>
      </c>
      <c r="G7" s="97">
        <v>1043</v>
      </c>
      <c r="H7" s="97">
        <v>1390</v>
      </c>
      <c r="I7" s="97">
        <v>1266</v>
      </c>
      <c r="J7" s="97">
        <v>1142</v>
      </c>
      <c r="K7" s="97">
        <v>819</v>
      </c>
      <c r="L7" s="97">
        <v>906</v>
      </c>
      <c r="M7" s="97">
        <v>260</v>
      </c>
      <c r="N7" s="373">
        <f t="shared" si="2"/>
        <v>11036</v>
      </c>
    </row>
    <row r="8" spans="1:14" ht="15" customHeight="1">
      <c r="A8" s="29" t="s">
        <v>15</v>
      </c>
      <c r="B8" s="67">
        <v>4</v>
      </c>
      <c r="C8" s="67">
        <v>0</v>
      </c>
      <c r="D8" s="67">
        <v>8</v>
      </c>
      <c r="E8" s="67">
        <v>11</v>
      </c>
      <c r="F8" s="67">
        <v>0</v>
      </c>
      <c r="G8" s="67">
        <v>6</v>
      </c>
      <c r="H8" s="67">
        <v>42</v>
      </c>
      <c r="I8" s="67">
        <v>20</v>
      </c>
      <c r="J8" s="67">
        <v>27</v>
      </c>
      <c r="K8" s="67">
        <v>4</v>
      </c>
      <c r="L8" s="67">
        <v>14</v>
      </c>
      <c r="M8" s="67">
        <v>11</v>
      </c>
      <c r="N8" s="374">
        <f t="shared" si="2"/>
        <v>147</v>
      </c>
    </row>
    <row r="9" spans="1:14" ht="15" customHeight="1">
      <c r="A9" s="29" t="s">
        <v>12</v>
      </c>
      <c r="B9" s="67">
        <v>24</v>
      </c>
      <c r="C9" s="67">
        <v>3</v>
      </c>
      <c r="D9" s="67">
        <v>3</v>
      </c>
      <c r="E9" s="67">
        <v>0</v>
      </c>
      <c r="F9" s="67">
        <v>0</v>
      </c>
      <c r="G9" s="67">
        <v>3</v>
      </c>
      <c r="H9" s="67">
        <v>16</v>
      </c>
      <c r="I9" s="67">
        <v>0</v>
      </c>
      <c r="J9" s="67">
        <v>8</v>
      </c>
      <c r="K9" s="67">
        <v>8</v>
      </c>
      <c r="L9" s="67">
        <v>14</v>
      </c>
      <c r="M9" s="67">
        <v>0</v>
      </c>
      <c r="N9" s="374">
        <f t="shared" si="2"/>
        <v>79</v>
      </c>
    </row>
    <row r="10" spans="1:14" ht="15" customHeight="1">
      <c r="A10" s="14" t="s">
        <v>349</v>
      </c>
      <c r="B10" s="67">
        <v>25</v>
      </c>
      <c r="C10" s="67">
        <v>0</v>
      </c>
      <c r="D10" s="67">
        <v>4</v>
      </c>
      <c r="E10" s="67">
        <v>3</v>
      </c>
      <c r="F10" s="67">
        <v>0</v>
      </c>
      <c r="G10" s="67">
        <v>0</v>
      </c>
      <c r="H10" s="67">
        <v>10</v>
      </c>
      <c r="I10" s="67">
        <v>0</v>
      </c>
      <c r="J10" s="67">
        <v>23</v>
      </c>
      <c r="K10" s="67">
        <v>0</v>
      </c>
      <c r="L10" s="67">
        <v>9</v>
      </c>
      <c r="M10" s="67">
        <v>0</v>
      </c>
      <c r="N10" s="374">
        <f t="shared" si="2"/>
        <v>74</v>
      </c>
    </row>
    <row r="11" spans="1:14" ht="15" customHeight="1">
      <c r="A11" s="29" t="s">
        <v>11</v>
      </c>
      <c r="B11" s="67">
        <v>2</v>
      </c>
      <c r="C11" s="67">
        <v>0</v>
      </c>
      <c r="D11" s="67">
        <v>0</v>
      </c>
      <c r="E11" s="67">
        <v>0</v>
      </c>
      <c r="F11" s="67">
        <v>0</v>
      </c>
      <c r="G11" s="67">
        <v>0</v>
      </c>
      <c r="H11" s="67">
        <v>0</v>
      </c>
      <c r="I11" s="67">
        <v>0</v>
      </c>
      <c r="J11" s="67">
        <v>4</v>
      </c>
      <c r="K11" s="67">
        <v>15</v>
      </c>
      <c r="L11" s="67">
        <v>2</v>
      </c>
      <c r="M11" s="67">
        <v>5</v>
      </c>
      <c r="N11" s="374">
        <f t="shared" si="2"/>
        <v>28</v>
      </c>
    </row>
    <row r="12" spans="1:14" ht="15" customHeight="1">
      <c r="A12" s="18" t="s">
        <v>25</v>
      </c>
      <c r="B12" s="67">
        <v>0</v>
      </c>
      <c r="C12" s="67">
        <v>0</v>
      </c>
      <c r="D12" s="67">
        <v>8</v>
      </c>
      <c r="E12" s="67">
        <v>0</v>
      </c>
      <c r="F12" s="67">
        <v>0</v>
      </c>
      <c r="G12" s="67">
        <v>0</v>
      </c>
      <c r="H12" s="67">
        <v>0</v>
      </c>
      <c r="I12" s="67">
        <v>0</v>
      </c>
      <c r="J12" s="67">
        <v>0</v>
      </c>
      <c r="K12" s="67">
        <v>0</v>
      </c>
      <c r="L12" s="67">
        <v>18</v>
      </c>
      <c r="M12" s="67">
        <v>0</v>
      </c>
      <c r="N12" s="374">
        <f t="shared" si="2"/>
        <v>26</v>
      </c>
    </row>
    <row r="13" spans="1:14" ht="15" customHeight="1">
      <c r="A13" s="29" t="s">
        <v>14</v>
      </c>
      <c r="B13" s="67">
        <v>8</v>
      </c>
      <c r="C13" s="67">
        <v>4</v>
      </c>
      <c r="D13" s="67">
        <v>0</v>
      </c>
      <c r="E13" s="67">
        <v>0</v>
      </c>
      <c r="F13" s="67">
        <v>0</v>
      </c>
      <c r="G13" s="67">
        <v>0</v>
      </c>
      <c r="H13" s="67">
        <v>0</v>
      </c>
      <c r="I13" s="67">
        <v>0</v>
      </c>
      <c r="J13" s="67">
        <v>0</v>
      </c>
      <c r="K13" s="67">
        <v>0</v>
      </c>
      <c r="L13" s="67">
        <v>9</v>
      </c>
      <c r="M13" s="67">
        <v>0</v>
      </c>
      <c r="N13" s="374">
        <f t="shared" si="2"/>
        <v>21</v>
      </c>
    </row>
    <row r="14" spans="1:14" ht="15" customHeight="1">
      <c r="A14" s="14" t="s">
        <v>22</v>
      </c>
      <c r="B14" s="67">
        <v>0</v>
      </c>
      <c r="C14" s="67">
        <v>2</v>
      </c>
      <c r="D14" s="67">
        <v>0</v>
      </c>
      <c r="E14" s="67">
        <v>0</v>
      </c>
      <c r="F14" s="67">
        <v>6</v>
      </c>
      <c r="G14" s="67">
        <v>0</v>
      </c>
      <c r="H14" s="67">
        <v>5</v>
      </c>
      <c r="I14" s="67">
        <v>0</v>
      </c>
      <c r="J14" s="67">
        <v>0</v>
      </c>
      <c r="K14" s="67">
        <v>0</v>
      </c>
      <c r="L14" s="67">
        <v>0</v>
      </c>
      <c r="M14" s="67">
        <v>0</v>
      </c>
      <c r="N14" s="374">
        <f t="shared" si="2"/>
        <v>13</v>
      </c>
    </row>
    <row r="15" spans="1:14" ht="15" customHeight="1">
      <c r="A15" s="18" t="s">
        <v>16</v>
      </c>
      <c r="B15" s="67">
        <v>0</v>
      </c>
      <c r="C15" s="67">
        <v>0</v>
      </c>
      <c r="D15" s="67">
        <v>0</v>
      </c>
      <c r="E15" s="67">
        <v>0</v>
      </c>
      <c r="F15" s="67">
        <v>9</v>
      </c>
      <c r="G15" s="67">
        <v>0</v>
      </c>
      <c r="H15" s="67">
        <v>0</v>
      </c>
      <c r="I15" s="67">
        <v>0</v>
      </c>
      <c r="J15" s="67">
        <v>0</v>
      </c>
      <c r="K15" s="67">
        <v>0</v>
      </c>
      <c r="L15" s="67">
        <v>0</v>
      </c>
      <c r="M15" s="67">
        <v>0</v>
      </c>
      <c r="N15" s="374">
        <f t="shared" si="2"/>
        <v>9</v>
      </c>
    </row>
    <row r="16" spans="1:14" ht="15" customHeight="1">
      <c r="A16" s="18" t="s">
        <v>24</v>
      </c>
      <c r="B16" s="67">
        <v>0</v>
      </c>
      <c r="C16" s="67">
        <v>4</v>
      </c>
      <c r="D16" s="67">
        <v>0</v>
      </c>
      <c r="E16" s="67">
        <v>0</v>
      </c>
      <c r="F16" s="67">
        <v>0</v>
      </c>
      <c r="G16" s="67">
        <v>0</v>
      </c>
      <c r="H16" s="67">
        <v>0</v>
      </c>
      <c r="I16" s="67">
        <v>0</v>
      </c>
      <c r="J16" s="67">
        <v>0</v>
      </c>
      <c r="K16" s="67">
        <v>0</v>
      </c>
      <c r="L16" s="67">
        <v>0</v>
      </c>
      <c r="M16" s="67">
        <v>0</v>
      </c>
      <c r="N16" s="374">
        <f t="shared" si="2"/>
        <v>4</v>
      </c>
    </row>
    <row r="17" spans="1:14" ht="15" customHeight="1">
      <c r="A17" s="29" t="s">
        <v>30</v>
      </c>
      <c r="B17" s="67">
        <v>4</v>
      </c>
      <c r="C17" s="67">
        <v>0</v>
      </c>
      <c r="D17" s="67">
        <v>0</v>
      </c>
      <c r="E17" s="67">
        <v>0</v>
      </c>
      <c r="F17" s="67">
        <v>0</v>
      </c>
      <c r="G17" s="67">
        <v>0</v>
      </c>
      <c r="H17" s="67">
        <v>0</v>
      </c>
      <c r="I17" s="67">
        <v>0</v>
      </c>
      <c r="J17" s="67">
        <v>0</v>
      </c>
      <c r="K17" s="67">
        <v>0</v>
      </c>
      <c r="L17" s="67">
        <v>0</v>
      </c>
      <c r="M17" s="67">
        <v>0</v>
      </c>
      <c r="N17" s="374">
        <f t="shared" si="2"/>
        <v>4</v>
      </c>
    </row>
    <row r="18" spans="1:14" ht="15" customHeight="1" thickBot="1">
      <c r="A18" s="18" t="s">
        <v>286</v>
      </c>
      <c r="B18" s="67">
        <v>0</v>
      </c>
      <c r="C18" s="67">
        <v>0</v>
      </c>
      <c r="D18" s="67">
        <v>0</v>
      </c>
      <c r="E18" s="67">
        <v>0</v>
      </c>
      <c r="F18" s="67">
        <v>3</v>
      </c>
      <c r="G18" s="67">
        <v>0</v>
      </c>
      <c r="H18" s="67">
        <v>0</v>
      </c>
      <c r="I18" s="67">
        <v>0</v>
      </c>
      <c r="J18" s="67">
        <v>0</v>
      </c>
      <c r="K18" s="67">
        <v>0</v>
      </c>
      <c r="L18" s="67">
        <v>0</v>
      </c>
      <c r="M18" s="67">
        <v>0</v>
      </c>
      <c r="N18" s="374">
        <f t="shared" si="2"/>
        <v>3</v>
      </c>
    </row>
    <row r="19" spans="1:14" ht="15" customHeight="1" thickBot="1">
      <c r="A19" s="25" t="s">
        <v>77</v>
      </c>
      <c r="B19" s="101">
        <f>SUM(B20:B25)</f>
        <v>20</v>
      </c>
      <c r="C19" s="101">
        <f t="shared" ref="C19:M19" si="3">SUM(C20:C25)</f>
        <v>19</v>
      </c>
      <c r="D19" s="101">
        <f t="shared" si="3"/>
        <v>18</v>
      </c>
      <c r="E19" s="101">
        <f t="shared" si="3"/>
        <v>6</v>
      </c>
      <c r="F19" s="101">
        <f t="shared" si="3"/>
        <v>26</v>
      </c>
      <c r="G19" s="101">
        <f t="shared" si="3"/>
        <v>38</v>
      </c>
      <c r="H19" s="101">
        <f t="shared" si="3"/>
        <v>65</v>
      </c>
      <c r="I19" s="101">
        <f t="shared" si="3"/>
        <v>62</v>
      </c>
      <c r="J19" s="101">
        <f t="shared" si="3"/>
        <v>25</v>
      </c>
      <c r="K19" s="101">
        <f t="shared" si="3"/>
        <v>25</v>
      </c>
      <c r="L19" s="101">
        <f t="shared" si="3"/>
        <v>9</v>
      </c>
      <c r="M19" s="101">
        <f t="shared" si="3"/>
        <v>10</v>
      </c>
      <c r="N19" s="101">
        <f t="shared" ref="N19:N33" si="4">SUM(B19:M19)</f>
        <v>323</v>
      </c>
    </row>
    <row r="20" spans="1:14" ht="15" customHeight="1">
      <c r="A20" s="96" t="s">
        <v>96</v>
      </c>
      <c r="B20" s="97">
        <v>14</v>
      </c>
      <c r="C20" s="97">
        <v>15</v>
      </c>
      <c r="D20" s="97">
        <v>5</v>
      </c>
      <c r="E20" s="97">
        <v>6</v>
      </c>
      <c r="F20" s="97">
        <v>19</v>
      </c>
      <c r="G20" s="97">
        <v>30</v>
      </c>
      <c r="H20" s="97">
        <v>0</v>
      </c>
      <c r="I20" s="97">
        <v>50</v>
      </c>
      <c r="J20" s="97">
        <v>8</v>
      </c>
      <c r="K20" s="97">
        <v>13</v>
      </c>
      <c r="L20" s="97">
        <v>9</v>
      </c>
      <c r="M20" s="97">
        <v>6</v>
      </c>
      <c r="N20" s="373">
        <f t="shared" ref="N20:N25" si="5">SUM(B20:M20)</f>
        <v>175</v>
      </c>
    </row>
    <row r="21" spans="1:14" s="23" customFormat="1" ht="15" customHeight="1">
      <c r="A21" s="96" t="s">
        <v>100</v>
      </c>
      <c r="B21" s="97">
        <v>0</v>
      </c>
      <c r="C21" s="97">
        <v>0</v>
      </c>
      <c r="D21" s="97">
        <v>0</v>
      </c>
      <c r="E21" s="97">
        <v>0</v>
      </c>
      <c r="F21" s="97">
        <v>0</v>
      </c>
      <c r="G21" s="97">
        <v>0</v>
      </c>
      <c r="H21" s="97">
        <v>60</v>
      </c>
      <c r="I21" s="97">
        <v>12</v>
      </c>
      <c r="J21" s="97">
        <v>0</v>
      </c>
      <c r="K21" s="97">
        <v>12</v>
      </c>
      <c r="L21" s="97">
        <v>0</v>
      </c>
      <c r="M21" s="97">
        <v>0</v>
      </c>
      <c r="N21" s="374">
        <f t="shared" si="5"/>
        <v>84</v>
      </c>
    </row>
    <row r="22" spans="1:14" ht="15" customHeight="1">
      <c r="A22" s="96" t="s">
        <v>94</v>
      </c>
      <c r="B22" s="97">
        <v>3</v>
      </c>
      <c r="C22" s="97">
        <v>0</v>
      </c>
      <c r="D22" s="97">
        <v>0</v>
      </c>
      <c r="E22" s="97">
        <v>0</v>
      </c>
      <c r="F22" s="97">
        <v>7</v>
      </c>
      <c r="G22" s="97">
        <v>8</v>
      </c>
      <c r="H22" s="97">
        <v>5</v>
      </c>
      <c r="I22" s="97">
        <v>0</v>
      </c>
      <c r="J22" s="97">
        <v>5</v>
      </c>
      <c r="K22" s="97">
        <v>0</v>
      </c>
      <c r="L22" s="97">
        <v>0</v>
      </c>
      <c r="M22" s="97">
        <v>4</v>
      </c>
      <c r="N22" s="374">
        <f t="shared" si="5"/>
        <v>32</v>
      </c>
    </row>
    <row r="23" spans="1:14" ht="15" customHeight="1">
      <c r="A23" s="29" t="s">
        <v>95</v>
      </c>
      <c r="B23" s="67">
        <v>3</v>
      </c>
      <c r="C23" s="67">
        <v>0</v>
      </c>
      <c r="D23" s="67">
        <v>0</v>
      </c>
      <c r="E23" s="67">
        <v>0</v>
      </c>
      <c r="F23" s="67">
        <v>0</v>
      </c>
      <c r="G23" s="67">
        <v>0</v>
      </c>
      <c r="H23" s="67">
        <v>0</v>
      </c>
      <c r="I23" s="67">
        <v>0</v>
      </c>
      <c r="J23" s="67">
        <v>12</v>
      </c>
      <c r="K23" s="67">
        <v>0</v>
      </c>
      <c r="L23" s="67">
        <v>0</v>
      </c>
      <c r="M23" s="67">
        <v>0</v>
      </c>
      <c r="N23" s="374">
        <f t="shared" si="5"/>
        <v>15</v>
      </c>
    </row>
    <row r="24" spans="1:14" ht="15" customHeight="1">
      <c r="A24" s="98" t="s">
        <v>107</v>
      </c>
      <c r="B24" s="99">
        <v>0</v>
      </c>
      <c r="C24" s="99">
        <v>0</v>
      </c>
      <c r="D24" s="99">
        <v>13</v>
      </c>
      <c r="E24" s="99">
        <v>0</v>
      </c>
      <c r="F24" s="99">
        <v>0</v>
      </c>
      <c r="G24" s="99">
        <v>0</v>
      </c>
      <c r="H24" s="99">
        <v>0</v>
      </c>
      <c r="I24" s="99">
        <v>0</v>
      </c>
      <c r="J24" s="99">
        <v>0</v>
      </c>
      <c r="K24" s="99">
        <v>0</v>
      </c>
      <c r="L24" s="99">
        <v>0</v>
      </c>
      <c r="M24" s="99">
        <v>0</v>
      </c>
      <c r="N24" s="375">
        <f t="shared" si="5"/>
        <v>13</v>
      </c>
    </row>
    <row r="25" spans="1:14" ht="15" customHeight="1" thickBot="1">
      <c r="A25" s="98" t="s">
        <v>98</v>
      </c>
      <c r="B25" s="99">
        <v>0</v>
      </c>
      <c r="C25" s="99">
        <v>4</v>
      </c>
      <c r="D25" s="99">
        <v>0</v>
      </c>
      <c r="E25" s="99">
        <v>0</v>
      </c>
      <c r="F25" s="99">
        <v>0</v>
      </c>
      <c r="G25" s="99">
        <v>0</v>
      </c>
      <c r="H25" s="99">
        <v>0</v>
      </c>
      <c r="I25" s="99">
        <v>0</v>
      </c>
      <c r="J25" s="99">
        <v>0</v>
      </c>
      <c r="K25" s="99">
        <v>0</v>
      </c>
      <c r="L25" s="99">
        <v>0</v>
      </c>
      <c r="M25" s="99">
        <v>0</v>
      </c>
      <c r="N25" s="375">
        <f t="shared" si="5"/>
        <v>4</v>
      </c>
    </row>
    <row r="26" spans="1:14" ht="15" customHeight="1" thickBot="1">
      <c r="A26" s="183" t="s">
        <v>110</v>
      </c>
      <c r="B26" s="101">
        <f t="shared" ref="B26:M26" si="6">SUM(B27:B32)</f>
        <v>13</v>
      </c>
      <c r="C26" s="101">
        <f t="shared" si="6"/>
        <v>4</v>
      </c>
      <c r="D26" s="101">
        <f t="shared" si="6"/>
        <v>65</v>
      </c>
      <c r="E26" s="101">
        <f t="shared" si="6"/>
        <v>5</v>
      </c>
      <c r="F26" s="101">
        <f t="shared" si="6"/>
        <v>7</v>
      </c>
      <c r="G26" s="101">
        <f t="shared" si="6"/>
        <v>13</v>
      </c>
      <c r="H26" s="101">
        <f t="shared" si="6"/>
        <v>10</v>
      </c>
      <c r="I26" s="101">
        <f t="shared" si="6"/>
        <v>12</v>
      </c>
      <c r="J26" s="101">
        <f t="shared" si="6"/>
        <v>9</v>
      </c>
      <c r="K26" s="101">
        <f t="shared" si="6"/>
        <v>14</v>
      </c>
      <c r="L26" s="101">
        <f t="shared" si="6"/>
        <v>6</v>
      </c>
      <c r="M26" s="101">
        <f t="shared" si="6"/>
        <v>0</v>
      </c>
      <c r="N26" s="101">
        <f t="shared" si="4"/>
        <v>158</v>
      </c>
    </row>
    <row r="27" spans="1:14" ht="15" customHeight="1">
      <c r="A27" s="96" t="s">
        <v>141</v>
      </c>
      <c r="B27" s="97">
        <v>3</v>
      </c>
      <c r="C27" s="97">
        <v>0</v>
      </c>
      <c r="D27" s="97">
        <v>60</v>
      </c>
      <c r="E27" s="97">
        <v>0</v>
      </c>
      <c r="F27" s="97">
        <v>7</v>
      </c>
      <c r="G27" s="97">
        <v>0</v>
      </c>
      <c r="H27" s="97">
        <v>10</v>
      </c>
      <c r="I27" s="97">
        <v>10</v>
      </c>
      <c r="J27" s="97">
        <v>9</v>
      </c>
      <c r="K27" s="97">
        <v>5</v>
      </c>
      <c r="L27" s="97">
        <v>6</v>
      </c>
      <c r="M27" s="97">
        <v>0</v>
      </c>
      <c r="N27" s="373">
        <f t="shared" ref="N27:N32" si="7">SUM(B27:M27)</f>
        <v>110</v>
      </c>
    </row>
    <row r="28" spans="1:14" ht="15" customHeight="1">
      <c r="A28" s="96" t="s">
        <v>114</v>
      </c>
      <c r="B28" s="97">
        <v>7</v>
      </c>
      <c r="C28" s="97">
        <v>0</v>
      </c>
      <c r="D28" s="97">
        <v>0</v>
      </c>
      <c r="E28" s="97">
        <v>0</v>
      </c>
      <c r="F28" s="97">
        <v>0</v>
      </c>
      <c r="G28" s="97">
        <v>13</v>
      </c>
      <c r="H28" s="97">
        <v>0</v>
      </c>
      <c r="I28" s="97">
        <v>0</v>
      </c>
      <c r="J28" s="97">
        <v>0</v>
      </c>
      <c r="K28" s="97">
        <v>7</v>
      </c>
      <c r="L28" s="97">
        <v>0</v>
      </c>
      <c r="M28" s="97">
        <v>0</v>
      </c>
      <c r="N28" s="373">
        <f t="shared" si="7"/>
        <v>27</v>
      </c>
    </row>
    <row r="29" spans="1:14" ht="15" customHeight="1">
      <c r="A29" s="29" t="s">
        <v>124</v>
      </c>
      <c r="B29" s="67">
        <v>0</v>
      </c>
      <c r="C29" s="67">
        <v>0</v>
      </c>
      <c r="D29" s="67">
        <v>5</v>
      </c>
      <c r="E29" s="67">
        <v>2</v>
      </c>
      <c r="F29" s="97">
        <v>0</v>
      </c>
      <c r="G29" s="67">
        <v>0</v>
      </c>
      <c r="H29" s="67">
        <v>0</v>
      </c>
      <c r="I29" s="67">
        <v>2</v>
      </c>
      <c r="J29" s="67">
        <v>0</v>
      </c>
      <c r="K29" s="67">
        <v>0</v>
      </c>
      <c r="L29" s="67">
        <v>0</v>
      </c>
      <c r="M29" s="67">
        <v>0</v>
      </c>
      <c r="N29" s="374">
        <f t="shared" si="7"/>
        <v>9</v>
      </c>
    </row>
    <row r="30" spans="1:14" ht="15" customHeight="1">
      <c r="A30" s="29" t="s">
        <v>123</v>
      </c>
      <c r="B30" s="67">
        <v>3</v>
      </c>
      <c r="C30" s="67">
        <v>0</v>
      </c>
      <c r="D30" s="67">
        <v>0</v>
      </c>
      <c r="E30" s="67">
        <v>3</v>
      </c>
      <c r="F30" s="97">
        <v>0</v>
      </c>
      <c r="G30" s="67">
        <v>0</v>
      </c>
      <c r="H30" s="67">
        <v>0</v>
      </c>
      <c r="I30" s="67">
        <v>0</v>
      </c>
      <c r="J30" s="67">
        <v>0</v>
      </c>
      <c r="K30" s="67">
        <v>0</v>
      </c>
      <c r="L30" s="67">
        <v>0</v>
      </c>
      <c r="M30" s="67">
        <v>0</v>
      </c>
      <c r="N30" s="374">
        <f t="shared" si="7"/>
        <v>6</v>
      </c>
    </row>
    <row r="31" spans="1:14" ht="15" customHeight="1">
      <c r="A31" s="37" t="s">
        <v>112</v>
      </c>
      <c r="B31" s="67">
        <v>0</v>
      </c>
      <c r="C31" s="67">
        <v>4</v>
      </c>
      <c r="D31" s="67">
        <v>0</v>
      </c>
      <c r="E31" s="67">
        <v>0</v>
      </c>
      <c r="F31" s="97">
        <v>0</v>
      </c>
      <c r="G31" s="67">
        <v>0</v>
      </c>
      <c r="H31" s="67">
        <v>0</v>
      </c>
      <c r="I31" s="67">
        <v>0</v>
      </c>
      <c r="J31" s="67">
        <v>0</v>
      </c>
      <c r="K31" s="67">
        <v>0</v>
      </c>
      <c r="L31" s="67">
        <v>0</v>
      </c>
      <c r="M31" s="67">
        <v>0</v>
      </c>
      <c r="N31" s="374">
        <f t="shared" si="7"/>
        <v>4</v>
      </c>
    </row>
    <row r="32" spans="1:14" ht="15" customHeight="1" thickBot="1">
      <c r="A32" s="29" t="s">
        <v>128</v>
      </c>
      <c r="B32" s="67">
        <v>0</v>
      </c>
      <c r="C32" s="67">
        <v>0</v>
      </c>
      <c r="D32" s="67">
        <v>0</v>
      </c>
      <c r="E32" s="67">
        <v>0</v>
      </c>
      <c r="F32" s="67">
        <v>0</v>
      </c>
      <c r="G32" s="67">
        <v>0</v>
      </c>
      <c r="H32" s="67">
        <v>0</v>
      </c>
      <c r="I32" s="67">
        <v>0</v>
      </c>
      <c r="J32" s="67">
        <v>0</v>
      </c>
      <c r="K32" s="67">
        <v>2</v>
      </c>
      <c r="L32" s="67">
        <v>0</v>
      </c>
      <c r="M32" s="67">
        <v>0</v>
      </c>
      <c r="N32" s="374">
        <f t="shared" si="7"/>
        <v>2</v>
      </c>
    </row>
    <row r="33" spans="1:14" ht="15" customHeight="1" thickBot="1">
      <c r="A33" s="25" t="s">
        <v>142</v>
      </c>
      <c r="B33" s="101">
        <f t="shared" ref="B33:M33" si="8">SUM(B34:B49)</f>
        <v>63</v>
      </c>
      <c r="C33" s="101">
        <f t="shared" si="8"/>
        <v>53</v>
      </c>
      <c r="D33" s="101">
        <f t="shared" si="8"/>
        <v>191</v>
      </c>
      <c r="E33" s="101">
        <f t="shared" si="8"/>
        <v>195</v>
      </c>
      <c r="F33" s="101">
        <f t="shared" si="8"/>
        <v>177</v>
      </c>
      <c r="G33" s="101">
        <f t="shared" si="8"/>
        <v>102</v>
      </c>
      <c r="H33" s="101">
        <f t="shared" si="8"/>
        <v>230</v>
      </c>
      <c r="I33" s="101">
        <f t="shared" si="8"/>
        <v>335</v>
      </c>
      <c r="J33" s="101">
        <f t="shared" si="8"/>
        <v>230</v>
      </c>
      <c r="K33" s="101">
        <f t="shared" si="8"/>
        <v>277</v>
      </c>
      <c r="L33" s="101">
        <f t="shared" si="8"/>
        <v>110</v>
      </c>
      <c r="M33" s="101">
        <f t="shared" si="8"/>
        <v>41</v>
      </c>
      <c r="N33" s="101">
        <f t="shared" si="4"/>
        <v>2004</v>
      </c>
    </row>
    <row r="34" spans="1:14" ht="15" customHeight="1">
      <c r="A34" s="96" t="s">
        <v>179</v>
      </c>
      <c r="B34" s="97">
        <v>37</v>
      </c>
      <c r="C34" s="97">
        <v>26</v>
      </c>
      <c r="D34" s="97">
        <v>63</v>
      </c>
      <c r="E34" s="97">
        <v>72</v>
      </c>
      <c r="F34" s="97">
        <v>75</v>
      </c>
      <c r="G34" s="97">
        <v>39</v>
      </c>
      <c r="H34" s="97">
        <v>141</v>
      </c>
      <c r="I34" s="97">
        <v>203</v>
      </c>
      <c r="J34" s="97">
        <v>153</v>
      </c>
      <c r="K34" s="97">
        <v>97</v>
      </c>
      <c r="L34" s="97">
        <v>40</v>
      </c>
      <c r="M34" s="97">
        <v>25</v>
      </c>
      <c r="N34" s="373">
        <f t="shared" ref="N34:N49" si="9">SUM(B34:M34)</f>
        <v>971</v>
      </c>
    </row>
    <row r="35" spans="1:14" ht="15" customHeight="1">
      <c r="A35" s="29" t="s">
        <v>180</v>
      </c>
      <c r="B35" s="67">
        <v>3</v>
      </c>
      <c r="C35" s="67">
        <v>5</v>
      </c>
      <c r="D35" s="67">
        <v>66</v>
      </c>
      <c r="E35" s="67">
        <v>64</v>
      </c>
      <c r="F35" s="67">
        <v>59</v>
      </c>
      <c r="G35" s="67">
        <v>20</v>
      </c>
      <c r="H35" s="67">
        <v>35</v>
      </c>
      <c r="I35" s="67">
        <v>58</v>
      </c>
      <c r="J35" s="67">
        <v>32</v>
      </c>
      <c r="K35" s="67">
        <v>69</v>
      </c>
      <c r="L35" s="67">
        <v>33</v>
      </c>
      <c r="M35" s="67">
        <v>3</v>
      </c>
      <c r="N35" s="374">
        <f t="shared" si="9"/>
        <v>447</v>
      </c>
    </row>
    <row r="36" spans="1:14" ht="15" customHeight="1">
      <c r="A36" s="29" t="s">
        <v>192</v>
      </c>
      <c r="B36" s="67">
        <v>12</v>
      </c>
      <c r="C36" s="67">
        <v>9</v>
      </c>
      <c r="D36" s="67">
        <v>5</v>
      </c>
      <c r="E36" s="67">
        <v>28</v>
      </c>
      <c r="F36" s="67">
        <v>23</v>
      </c>
      <c r="G36" s="67">
        <v>19</v>
      </c>
      <c r="H36" s="67">
        <v>17</v>
      </c>
      <c r="I36" s="67">
        <v>23</v>
      </c>
      <c r="J36" s="67">
        <v>18</v>
      </c>
      <c r="K36" s="67">
        <v>30</v>
      </c>
      <c r="L36" s="67">
        <v>16</v>
      </c>
      <c r="M36" s="67">
        <v>6</v>
      </c>
      <c r="N36" s="374">
        <f t="shared" si="9"/>
        <v>206</v>
      </c>
    </row>
    <row r="37" spans="1:14" ht="15" customHeight="1">
      <c r="A37" s="29" t="s">
        <v>191</v>
      </c>
      <c r="B37" s="67">
        <v>0</v>
      </c>
      <c r="C37" s="67">
        <v>0</v>
      </c>
      <c r="D37" s="67">
        <v>0</v>
      </c>
      <c r="E37" s="67">
        <v>21</v>
      </c>
      <c r="F37" s="67">
        <v>0</v>
      </c>
      <c r="G37" s="67">
        <v>8</v>
      </c>
      <c r="H37" s="67">
        <v>6</v>
      </c>
      <c r="I37" s="67">
        <v>8</v>
      </c>
      <c r="J37" s="67">
        <v>0</v>
      </c>
      <c r="K37" s="67">
        <v>20</v>
      </c>
      <c r="L37" s="67">
        <v>0</v>
      </c>
      <c r="M37" s="67">
        <v>0</v>
      </c>
      <c r="N37" s="374">
        <f t="shared" si="9"/>
        <v>63</v>
      </c>
    </row>
    <row r="38" spans="1:14" ht="15" customHeight="1">
      <c r="A38" s="29" t="s">
        <v>157</v>
      </c>
      <c r="B38" s="67">
        <v>6</v>
      </c>
      <c r="C38" s="67">
        <v>4</v>
      </c>
      <c r="D38" s="67">
        <v>8</v>
      </c>
      <c r="E38" s="67">
        <v>7</v>
      </c>
      <c r="F38" s="67">
        <v>3</v>
      </c>
      <c r="G38" s="67">
        <v>2</v>
      </c>
      <c r="H38" s="67">
        <v>8</v>
      </c>
      <c r="I38" s="67">
        <v>5</v>
      </c>
      <c r="J38" s="67">
        <v>8</v>
      </c>
      <c r="K38" s="67">
        <v>0</v>
      </c>
      <c r="L38" s="67">
        <v>6</v>
      </c>
      <c r="M38" s="67">
        <v>2</v>
      </c>
      <c r="N38" s="374">
        <f t="shared" si="9"/>
        <v>59</v>
      </c>
    </row>
    <row r="39" spans="1:14" ht="15" customHeight="1">
      <c r="A39" s="29" t="s">
        <v>190</v>
      </c>
      <c r="B39" s="67">
        <v>0</v>
      </c>
      <c r="C39" s="67">
        <v>0</v>
      </c>
      <c r="D39" s="67">
        <v>15</v>
      </c>
      <c r="E39" s="67">
        <v>0</v>
      </c>
      <c r="F39" s="67">
        <v>0</v>
      </c>
      <c r="G39" s="67">
        <v>0</v>
      </c>
      <c r="H39" s="67">
        <v>11</v>
      </c>
      <c r="I39" s="67">
        <v>6</v>
      </c>
      <c r="J39" s="67">
        <v>13</v>
      </c>
      <c r="K39" s="67">
        <v>7</v>
      </c>
      <c r="L39" s="67">
        <v>0</v>
      </c>
      <c r="M39" s="67">
        <v>3</v>
      </c>
      <c r="N39" s="374">
        <f t="shared" si="9"/>
        <v>55</v>
      </c>
    </row>
    <row r="40" spans="1:14" ht="15" customHeight="1">
      <c r="A40" s="29" t="s">
        <v>178</v>
      </c>
      <c r="B40" s="67">
        <v>0</v>
      </c>
      <c r="C40" s="67">
        <v>0</v>
      </c>
      <c r="D40" s="67">
        <v>0</v>
      </c>
      <c r="E40" s="67">
        <v>3</v>
      </c>
      <c r="F40" s="67">
        <v>4</v>
      </c>
      <c r="G40" s="67">
        <v>7</v>
      </c>
      <c r="H40" s="67">
        <v>12</v>
      </c>
      <c r="I40" s="67">
        <v>10</v>
      </c>
      <c r="J40" s="67">
        <v>0</v>
      </c>
      <c r="K40" s="67">
        <v>3</v>
      </c>
      <c r="L40" s="67">
        <v>7</v>
      </c>
      <c r="M40" s="67">
        <v>0</v>
      </c>
      <c r="N40" s="374">
        <f t="shared" si="9"/>
        <v>46</v>
      </c>
    </row>
    <row r="41" spans="1:14" ht="15" customHeight="1">
      <c r="A41" s="29" t="s">
        <v>182</v>
      </c>
      <c r="B41" s="67">
        <v>2</v>
      </c>
      <c r="C41" s="67">
        <v>0</v>
      </c>
      <c r="D41" s="67">
        <v>8</v>
      </c>
      <c r="E41" s="67">
        <v>0</v>
      </c>
      <c r="F41" s="67">
        <v>4</v>
      </c>
      <c r="G41" s="67">
        <v>7</v>
      </c>
      <c r="H41" s="67">
        <v>0</v>
      </c>
      <c r="I41" s="67">
        <v>19</v>
      </c>
      <c r="J41" s="67">
        <v>0</v>
      </c>
      <c r="K41" s="67">
        <v>0</v>
      </c>
      <c r="L41" s="67">
        <v>4</v>
      </c>
      <c r="M41" s="67">
        <v>2</v>
      </c>
      <c r="N41" s="374">
        <f t="shared" si="9"/>
        <v>46</v>
      </c>
    </row>
    <row r="42" spans="1:14" ht="15" customHeight="1">
      <c r="A42" s="29" t="s">
        <v>400</v>
      </c>
      <c r="B42" s="67">
        <v>0</v>
      </c>
      <c r="C42" s="67">
        <v>0</v>
      </c>
      <c r="D42" s="67">
        <v>0</v>
      </c>
      <c r="E42" s="67">
        <v>0</v>
      </c>
      <c r="F42" s="67">
        <v>0</v>
      </c>
      <c r="G42" s="67">
        <v>0</v>
      </c>
      <c r="H42" s="67">
        <v>0</v>
      </c>
      <c r="I42" s="67">
        <v>0</v>
      </c>
      <c r="J42" s="67">
        <v>0</v>
      </c>
      <c r="K42" s="67">
        <v>27</v>
      </c>
      <c r="L42" s="67">
        <v>4</v>
      </c>
      <c r="M42" s="67">
        <v>0</v>
      </c>
      <c r="N42" s="374">
        <f t="shared" si="9"/>
        <v>31</v>
      </c>
    </row>
    <row r="43" spans="1:14" ht="15" customHeight="1">
      <c r="A43" s="29" t="s">
        <v>155</v>
      </c>
      <c r="B43" s="67">
        <v>0</v>
      </c>
      <c r="C43" s="67">
        <v>0</v>
      </c>
      <c r="D43" s="67">
        <v>0</v>
      </c>
      <c r="E43" s="67">
        <v>0</v>
      </c>
      <c r="F43" s="67">
        <v>0</v>
      </c>
      <c r="G43" s="67">
        <v>0</v>
      </c>
      <c r="H43" s="67">
        <v>0</v>
      </c>
      <c r="I43" s="67">
        <v>3</v>
      </c>
      <c r="J43" s="67">
        <v>0</v>
      </c>
      <c r="K43" s="67">
        <v>22</v>
      </c>
      <c r="L43" s="67">
        <v>0</v>
      </c>
      <c r="M43" s="67">
        <v>0</v>
      </c>
      <c r="N43" s="374">
        <f t="shared" si="9"/>
        <v>25</v>
      </c>
    </row>
    <row r="44" spans="1:14" ht="15" customHeight="1">
      <c r="A44" s="29" t="s">
        <v>177</v>
      </c>
      <c r="B44" s="67">
        <v>0</v>
      </c>
      <c r="C44" s="67">
        <v>0</v>
      </c>
      <c r="D44" s="67">
        <v>24</v>
      </c>
      <c r="E44" s="67">
        <v>0</v>
      </c>
      <c r="F44" s="67">
        <v>0</v>
      </c>
      <c r="G44" s="67">
        <v>0</v>
      </c>
      <c r="H44" s="67">
        <v>0</v>
      </c>
      <c r="I44" s="67">
        <v>0</v>
      </c>
      <c r="J44" s="67">
        <v>0</v>
      </c>
      <c r="K44" s="67">
        <v>0</v>
      </c>
      <c r="L44" s="67">
        <v>0</v>
      </c>
      <c r="M44" s="67">
        <v>0</v>
      </c>
      <c r="N44" s="374">
        <f t="shared" si="9"/>
        <v>24</v>
      </c>
    </row>
    <row r="45" spans="1:14" s="51" customFormat="1" ht="13.5" customHeight="1">
      <c r="A45" s="29" t="s">
        <v>187</v>
      </c>
      <c r="B45" s="67">
        <v>0</v>
      </c>
      <c r="C45" s="67">
        <v>4</v>
      </c>
      <c r="D45" s="67">
        <v>2</v>
      </c>
      <c r="E45" s="67">
        <v>0</v>
      </c>
      <c r="F45" s="67">
        <v>5</v>
      </c>
      <c r="G45" s="67">
        <v>0</v>
      </c>
      <c r="H45" s="67">
        <v>0</v>
      </c>
      <c r="I45" s="67">
        <v>0</v>
      </c>
      <c r="J45" s="67">
        <v>0</v>
      </c>
      <c r="K45" s="67">
        <v>0</v>
      </c>
      <c r="L45" s="67">
        <v>0</v>
      </c>
      <c r="M45" s="67">
        <v>0</v>
      </c>
      <c r="N45" s="374">
        <f t="shared" si="9"/>
        <v>11</v>
      </c>
    </row>
    <row r="46" spans="1:14">
      <c r="A46" s="29" t="s">
        <v>350</v>
      </c>
      <c r="B46" s="67">
        <v>0</v>
      </c>
      <c r="C46" s="67">
        <v>5</v>
      </c>
      <c r="D46" s="67">
        <v>0</v>
      </c>
      <c r="E46" s="67">
        <v>0</v>
      </c>
      <c r="F46" s="67">
        <v>0</v>
      </c>
      <c r="G46" s="67">
        <v>0</v>
      </c>
      <c r="H46" s="67">
        <v>0</v>
      </c>
      <c r="I46" s="67">
        <v>0</v>
      </c>
      <c r="J46" s="67">
        <v>0</v>
      </c>
      <c r="K46" s="67">
        <v>2</v>
      </c>
      <c r="L46" s="67">
        <v>0</v>
      </c>
      <c r="M46" s="67">
        <v>0</v>
      </c>
      <c r="N46" s="374">
        <f t="shared" si="9"/>
        <v>7</v>
      </c>
    </row>
    <row r="47" spans="1:14">
      <c r="A47" s="29" t="s">
        <v>172</v>
      </c>
      <c r="B47" s="67">
        <v>0</v>
      </c>
      <c r="C47" s="67">
        <v>0</v>
      </c>
      <c r="D47" s="67">
        <v>0</v>
      </c>
      <c r="E47" s="67">
        <v>0</v>
      </c>
      <c r="F47" s="67">
        <v>0</v>
      </c>
      <c r="G47" s="67">
        <v>0</v>
      </c>
      <c r="H47" s="67">
        <v>0</v>
      </c>
      <c r="I47" s="67">
        <v>0</v>
      </c>
      <c r="J47" s="67">
        <v>6</v>
      </c>
      <c r="K47" s="67">
        <v>0</v>
      </c>
      <c r="L47" s="67">
        <v>0</v>
      </c>
      <c r="M47" s="67">
        <v>0</v>
      </c>
      <c r="N47" s="374">
        <f t="shared" si="9"/>
        <v>6</v>
      </c>
    </row>
    <row r="48" spans="1:14">
      <c r="A48" s="29" t="s">
        <v>165</v>
      </c>
      <c r="B48" s="67">
        <v>0</v>
      </c>
      <c r="C48" s="67">
        <v>0</v>
      </c>
      <c r="D48" s="67">
        <v>0</v>
      </c>
      <c r="E48" s="67">
        <v>0</v>
      </c>
      <c r="F48" s="67">
        <v>4</v>
      </c>
      <c r="G48" s="67">
        <v>0</v>
      </c>
      <c r="H48" s="67">
        <v>0</v>
      </c>
      <c r="I48" s="67">
        <v>0</v>
      </c>
      <c r="J48" s="67">
        <v>0</v>
      </c>
      <c r="K48" s="67">
        <v>0</v>
      </c>
      <c r="L48" s="67">
        <v>0</v>
      </c>
      <c r="M48" s="67">
        <v>0</v>
      </c>
      <c r="N48" s="374">
        <f t="shared" si="9"/>
        <v>4</v>
      </c>
    </row>
    <row r="49" spans="1:14" ht="13.5" thickBot="1">
      <c r="A49" s="98" t="s">
        <v>150</v>
      </c>
      <c r="B49" s="99">
        <v>3</v>
      </c>
      <c r="C49" s="99">
        <v>0</v>
      </c>
      <c r="D49" s="99">
        <v>0</v>
      </c>
      <c r="E49" s="99">
        <v>0</v>
      </c>
      <c r="F49" s="99">
        <v>0</v>
      </c>
      <c r="G49" s="99">
        <v>0</v>
      </c>
      <c r="H49" s="99">
        <v>0</v>
      </c>
      <c r="I49" s="99">
        <v>0</v>
      </c>
      <c r="J49" s="99">
        <v>0</v>
      </c>
      <c r="K49" s="99">
        <v>0</v>
      </c>
      <c r="L49" s="99">
        <v>0</v>
      </c>
      <c r="M49" s="99">
        <v>0</v>
      </c>
      <c r="N49" s="375">
        <f t="shared" si="9"/>
        <v>3</v>
      </c>
    </row>
    <row r="50" spans="1:14" ht="13.5" thickBot="1">
      <c r="A50" s="25" t="s">
        <v>195</v>
      </c>
      <c r="B50" s="101">
        <f>SUM(B51)</f>
        <v>0</v>
      </c>
      <c r="C50" s="101">
        <f t="shared" ref="C50:N50" si="10">SUM(C51)</f>
        <v>0</v>
      </c>
      <c r="D50" s="101">
        <f t="shared" si="10"/>
        <v>0</v>
      </c>
      <c r="E50" s="101">
        <f t="shared" si="10"/>
        <v>0</v>
      </c>
      <c r="F50" s="101">
        <f t="shared" si="10"/>
        <v>11</v>
      </c>
      <c r="G50" s="101">
        <f t="shared" si="10"/>
        <v>4</v>
      </c>
      <c r="H50" s="101">
        <f t="shared" si="10"/>
        <v>17</v>
      </c>
      <c r="I50" s="101">
        <f t="shared" si="10"/>
        <v>14</v>
      </c>
      <c r="J50" s="101">
        <f t="shared" si="10"/>
        <v>26</v>
      </c>
      <c r="K50" s="101">
        <f t="shared" si="10"/>
        <v>0</v>
      </c>
      <c r="L50" s="101">
        <f t="shared" si="10"/>
        <v>3</v>
      </c>
      <c r="M50" s="101">
        <f t="shared" si="10"/>
        <v>2</v>
      </c>
      <c r="N50" s="101">
        <f t="shared" si="10"/>
        <v>12</v>
      </c>
    </row>
    <row r="51" spans="1:14" ht="13.5" thickBot="1">
      <c r="A51" s="93" t="s">
        <v>197</v>
      </c>
      <c r="B51" s="78">
        <v>0</v>
      </c>
      <c r="C51" s="78">
        <v>0</v>
      </c>
      <c r="D51" s="78">
        <v>0</v>
      </c>
      <c r="E51" s="78">
        <v>0</v>
      </c>
      <c r="F51" s="78">
        <v>11</v>
      </c>
      <c r="G51" s="78">
        <v>4</v>
      </c>
      <c r="H51" s="78">
        <v>17</v>
      </c>
      <c r="I51" s="78">
        <v>14</v>
      </c>
      <c r="J51" s="78">
        <v>26</v>
      </c>
      <c r="K51" s="78">
        <v>0</v>
      </c>
      <c r="L51" s="78">
        <v>3</v>
      </c>
      <c r="M51" s="78">
        <v>2</v>
      </c>
      <c r="N51" s="101">
        <v>12</v>
      </c>
    </row>
    <row r="52" spans="1:14" s="51" customFormat="1" ht="13.5" customHeight="1">
      <c r="A52" s="3" t="s">
        <v>221</v>
      </c>
      <c r="I52" s="23" t="s">
        <v>297</v>
      </c>
      <c r="N52" s="154"/>
    </row>
    <row r="53" spans="1:14" ht="15.75">
      <c r="A53" s="108"/>
      <c r="B53" s="109"/>
      <c r="C53" s="109"/>
      <c r="D53" s="109"/>
    </row>
    <row r="54" spans="1:14" ht="15.75">
      <c r="A54" s="108"/>
      <c r="B54" s="109"/>
      <c r="C54" s="109"/>
      <c r="D54" s="109"/>
    </row>
    <row r="55" spans="1:14" ht="15.75">
      <c r="A55" s="108"/>
      <c r="B55" s="109"/>
      <c r="C55" s="109"/>
      <c r="D55" s="109"/>
    </row>
    <row r="56" spans="1:14" ht="15.75">
      <c r="A56" s="108"/>
      <c r="B56" s="109"/>
      <c r="C56" s="109"/>
      <c r="D56" s="109"/>
    </row>
    <row r="57" spans="1:14" ht="15.75">
      <c r="A57" s="108"/>
      <c r="B57" s="109"/>
      <c r="C57" s="109"/>
      <c r="D57" s="109"/>
    </row>
    <row r="58" spans="1:14" ht="15.75">
      <c r="A58" s="108"/>
      <c r="B58" s="109"/>
      <c r="C58" s="109"/>
      <c r="D58" s="109"/>
    </row>
    <row r="59" spans="1:14" ht="15.75">
      <c r="A59" s="108"/>
      <c r="B59" s="109"/>
      <c r="C59" s="109"/>
      <c r="D59" s="109"/>
    </row>
    <row r="60" spans="1:14" ht="15.75">
      <c r="A60" s="108"/>
      <c r="B60" s="109"/>
      <c r="C60" s="109"/>
      <c r="D60" s="109"/>
    </row>
    <row r="61" spans="1:14" ht="15.75">
      <c r="A61" s="108"/>
      <c r="B61" s="109"/>
      <c r="C61" s="109"/>
      <c r="D61" s="109"/>
      <c r="E61" s="109"/>
    </row>
    <row r="62" spans="1:14" ht="15.75">
      <c r="A62" s="108"/>
      <c r="B62" s="109"/>
      <c r="C62" s="109"/>
      <c r="D62" s="109"/>
      <c r="E62" s="109"/>
    </row>
    <row r="63" spans="1:14" ht="15.75">
      <c r="A63" s="108"/>
      <c r="B63" s="109"/>
      <c r="C63" s="109"/>
      <c r="D63" s="109"/>
      <c r="E63" s="109"/>
    </row>
    <row r="64" spans="1:14" ht="15.75">
      <c r="A64" s="108"/>
      <c r="B64" s="109"/>
      <c r="C64" s="109"/>
      <c r="D64" s="109"/>
      <c r="E64" s="109"/>
    </row>
    <row r="65" spans="1:5" ht="15.75">
      <c r="A65" s="108"/>
      <c r="B65" s="109"/>
      <c r="C65" s="109"/>
      <c r="D65" s="109"/>
      <c r="E65" s="109"/>
    </row>
    <row r="66" spans="1:5" ht="15.75">
      <c r="A66" s="108"/>
      <c r="B66" s="109"/>
      <c r="C66" s="109"/>
      <c r="D66" s="109"/>
      <c r="E66" s="109"/>
    </row>
    <row r="67" spans="1:5" ht="15.75">
      <c r="A67" s="108"/>
      <c r="B67" s="109"/>
      <c r="C67" s="109"/>
      <c r="D67" s="109"/>
      <c r="E67" s="109"/>
    </row>
    <row r="68" spans="1:5" ht="15.75">
      <c r="A68" s="108"/>
      <c r="B68" s="109"/>
      <c r="C68" s="109"/>
      <c r="D68" s="109"/>
      <c r="E68" s="109"/>
    </row>
    <row r="69" spans="1:5" ht="15.75">
      <c r="A69" s="108"/>
      <c r="B69" s="109"/>
      <c r="C69" s="109"/>
      <c r="D69" s="109"/>
      <c r="E69" s="109"/>
    </row>
    <row r="70" spans="1:5" ht="15.75">
      <c r="A70" s="108"/>
      <c r="B70" s="109"/>
      <c r="C70" s="109"/>
      <c r="D70" s="109"/>
      <c r="E70" s="109"/>
    </row>
    <row r="71" spans="1:5" ht="15.75">
      <c r="A71" s="108"/>
      <c r="B71" s="109"/>
      <c r="C71" s="109"/>
      <c r="D71" s="109"/>
      <c r="E71" s="109"/>
    </row>
    <row r="72" spans="1:5" ht="15.75">
      <c r="A72" s="108"/>
      <c r="B72" s="109"/>
      <c r="C72" s="109"/>
      <c r="D72" s="109"/>
      <c r="E72" s="109"/>
    </row>
    <row r="73" spans="1:5" ht="15.75">
      <c r="A73" s="108"/>
      <c r="B73" s="109"/>
      <c r="C73" s="109"/>
      <c r="D73" s="109"/>
      <c r="E73" s="109"/>
    </row>
    <row r="74" spans="1:5" ht="15.75">
      <c r="A74" s="108"/>
      <c r="B74" s="109"/>
      <c r="C74" s="109"/>
      <c r="D74" s="109"/>
      <c r="E74" s="109"/>
    </row>
    <row r="75" spans="1:5" ht="15.75">
      <c r="A75" s="108"/>
      <c r="B75" s="109"/>
      <c r="C75" s="109"/>
      <c r="D75" s="109"/>
      <c r="E75" s="109"/>
    </row>
    <row r="76" spans="1:5" ht="15.75">
      <c r="A76" s="108"/>
      <c r="B76" s="109"/>
      <c r="C76" s="109"/>
      <c r="D76" s="109"/>
      <c r="E76" s="109"/>
    </row>
    <row r="77" spans="1:5" ht="15.75">
      <c r="A77" s="108"/>
      <c r="B77" s="109"/>
      <c r="C77" s="109"/>
      <c r="D77" s="109"/>
      <c r="E77" s="109"/>
    </row>
    <row r="78" spans="1:5" ht="15.75">
      <c r="A78" s="108"/>
      <c r="B78" s="109"/>
      <c r="C78" s="109"/>
      <c r="D78" s="109"/>
      <c r="E78" s="109"/>
    </row>
    <row r="79" spans="1:5">
      <c r="A79" s="110"/>
    </row>
    <row r="80" spans="1:5">
      <c r="A80" s="110"/>
    </row>
    <row r="81" spans="1:1">
      <c r="A81" s="110"/>
    </row>
    <row r="82" spans="1:1">
      <c r="A82" s="110"/>
    </row>
    <row r="83" spans="1:1">
      <c r="A83" s="110"/>
    </row>
    <row r="84" spans="1:1">
      <c r="A84" s="110"/>
    </row>
    <row r="85" spans="1:1">
      <c r="A85" s="110"/>
    </row>
    <row r="86" spans="1:1">
      <c r="A86" s="110"/>
    </row>
    <row r="87" spans="1:1">
      <c r="A87" s="110"/>
    </row>
    <row r="88" spans="1:1">
      <c r="A88" s="110"/>
    </row>
    <row r="89" spans="1:1">
      <c r="A89" s="110"/>
    </row>
    <row r="90" spans="1:1">
      <c r="A90" s="110"/>
    </row>
    <row r="91" spans="1:1">
      <c r="A91" s="110"/>
    </row>
    <row r="92" spans="1:1">
      <c r="A92" s="110"/>
    </row>
    <row r="93" spans="1:1">
      <c r="A93" s="110"/>
    </row>
    <row r="94" spans="1:1">
      <c r="A94" s="110"/>
    </row>
    <row r="95" spans="1:1">
      <c r="A95" s="110"/>
    </row>
    <row r="96" spans="1:1">
      <c r="A96" s="110"/>
    </row>
    <row r="97" spans="1:1">
      <c r="A97" s="110"/>
    </row>
    <row r="98" spans="1:1">
      <c r="A98" s="110"/>
    </row>
    <row r="99" spans="1:1">
      <c r="A99" s="110"/>
    </row>
    <row r="100" spans="1:1">
      <c r="A100" s="110"/>
    </row>
    <row r="101" spans="1:1">
      <c r="A101" s="110"/>
    </row>
    <row r="102" spans="1:1">
      <c r="A102" s="110"/>
    </row>
    <row r="103" spans="1:1">
      <c r="A103" s="110"/>
    </row>
    <row r="104" spans="1:1">
      <c r="A104" s="110"/>
    </row>
    <row r="105" spans="1:1">
      <c r="A105" s="110"/>
    </row>
    <row r="106" spans="1:1">
      <c r="A106" s="110"/>
    </row>
    <row r="107" spans="1:1">
      <c r="A107" s="110"/>
    </row>
    <row r="108" spans="1:1">
      <c r="A108" s="110"/>
    </row>
    <row r="109" spans="1:1">
      <c r="A109" s="110"/>
    </row>
    <row r="110" spans="1:1">
      <c r="A110" s="110"/>
    </row>
    <row r="111" spans="1:1">
      <c r="A111" s="110"/>
    </row>
    <row r="112" spans="1:1">
      <c r="A112" s="110"/>
    </row>
    <row r="113" spans="1:1">
      <c r="A113" s="110"/>
    </row>
    <row r="114" spans="1:1">
      <c r="A114" s="110"/>
    </row>
    <row r="115" spans="1:1">
      <c r="A115" s="110"/>
    </row>
    <row r="116" spans="1:1">
      <c r="A116" s="110"/>
    </row>
    <row r="117" spans="1:1">
      <c r="A117" s="110"/>
    </row>
    <row r="118" spans="1:1">
      <c r="A118" s="110"/>
    </row>
    <row r="119" spans="1:1">
      <c r="A119" s="110"/>
    </row>
    <row r="120" spans="1:1">
      <c r="A120" s="110"/>
    </row>
    <row r="121" spans="1:1">
      <c r="A121" s="110"/>
    </row>
    <row r="122" spans="1:1">
      <c r="A122" s="110"/>
    </row>
    <row r="123" spans="1:1">
      <c r="A123" s="110"/>
    </row>
    <row r="124" spans="1:1">
      <c r="A124" s="110"/>
    </row>
    <row r="125" spans="1:1">
      <c r="A125" s="110"/>
    </row>
    <row r="126" spans="1:1">
      <c r="A126" s="110"/>
    </row>
    <row r="127" spans="1:1">
      <c r="A127" s="110"/>
    </row>
    <row r="128" spans="1:1">
      <c r="A128" s="110"/>
    </row>
    <row r="129" spans="1:1">
      <c r="A129" s="110"/>
    </row>
    <row r="130" spans="1:1">
      <c r="A130" s="110"/>
    </row>
    <row r="131" spans="1:1">
      <c r="A131" s="110"/>
    </row>
    <row r="132" spans="1:1">
      <c r="A132" s="110"/>
    </row>
    <row r="133" spans="1:1">
      <c r="A133" s="110"/>
    </row>
    <row r="134" spans="1:1">
      <c r="A134" s="110"/>
    </row>
    <row r="135" spans="1:1">
      <c r="A135" s="110"/>
    </row>
    <row r="136" spans="1:1">
      <c r="A136" s="110"/>
    </row>
    <row r="137" spans="1:1">
      <c r="A137" s="110"/>
    </row>
    <row r="138" spans="1:1">
      <c r="A138" s="110"/>
    </row>
    <row r="139" spans="1:1">
      <c r="A139" s="110"/>
    </row>
    <row r="140" spans="1:1">
      <c r="A140" s="110"/>
    </row>
    <row r="141" spans="1:1">
      <c r="A141" s="110"/>
    </row>
    <row r="142" spans="1:1">
      <c r="A142" s="110"/>
    </row>
    <row r="143" spans="1:1">
      <c r="A143" s="110"/>
    </row>
    <row r="144" spans="1:1">
      <c r="A144" s="110"/>
    </row>
    <row r="145" spans="1:1">
      <c r="A145" s="110"/>
    </row>
    <row r="146" spans="1:1">
      <c r="A146" s="110"/>
    </row>
    <row r="147" spans="1:1">
      <c r="A147" s="110"/>
    </row>
    <row r="148" spans="1:1">
      <c r="A148" s="110"/>
    </row>
    <row r="149" spans="1:1">
      <c r="A149" s="110"/>
    </row>
    <row r="150" spans="1:1">
      <c r="A150" s="110"/>
    </row>
    <row r="151" spans="1:1">
      <c r="A151" s="110"/>
    </row>
    <row r="152" spans="1:1">
      <c r="A152" s="110"/>
    </row>
    <row r="153" spans="1:1">
      <c r="A153" s="110"/>
    </row>
    <row r="154" spans="1:1">
      <c r="A154" s="110"/>
    </row>
    <row r="155" spans="1:1">
      <c r="A155" s="110"/>
    </row>
    <row r="156" spans="1:1">
      <c r="A156" s="110"/>
    </row>
    <row r="157" spans="1:1">
      <c r="A157" s="110"/>
    </row>
    <row r="158" spans="1:1">
      <c r="A158" s="110"/>
    </row>
    <row r="159" spans="1:1">
      <c r="A159" s="110"/>
    </row>
    <row r="160" spans="1:1">
      <c r="A160" s="110"/>
    </row>
    <row r="161" spans="1:1">
      <c r="A161" s="110"/>
    </row>
    <row r="162" spans="1:1">
      <c r="A162" s="110"/>
    </row>
    <row r="163" spans="1:1">
      <c r="A163" s="110"/>
    </row>
    <row r="164" spans="1:1">
      <c r="A164" s="110"/>
    </row>
    <row r="165" spans="1:1">
      <c r="A165" s="110"/>
    </row>
    <row r="166" spans="1:1">
      <c r="A166" s="110"/>
    </row>
    <row r="167" spans="1:1">
      <c r="A167" s="110"/>
    </row>
    <row r="168" spans="1:1">
      <c r="A168" s="110"/>
    </row>
    <row r="169" spans="1:1">
      <c r="A169" s="110"/>
    </row>
    <row r="170" spans="1:1">
      <c r="A170" s="110"/>
    </row>
    <row r="171" spans="1:1">
      <c r="A171" s="110"/>
    </row>
    <row r="172" spans="1:1">
      <c r="A172" s="110"/>
    </row>
    <row r="173" spans="1:1">
      <c r="A173" s="110"/>
    </row>
    <row r="174" spans="1:1">
      <c r="A174" s="110"/>
    </row>
    <row r="175" spans="1:1">
      <c r="A175" s="110"/>
    </row>
    <row r="176" spans="1:1">
      <c r="A176" s="110"/>
    </row>
    <row r="177" spans="1:1">
      <c r="A177" s="110"/>
    </row>
    <row r="178" spans="1:1">
      <c r="A178" s="110"/>
    </row>
    <row r="179" spans="1:1">
      <c r="A179" s="110"/>
    </row>
    <row r="180" spans="1:1">
      <c r="A180" s="110"/>
    </row>
    <row r="181" spans="1:1">
      <c r="A181" s="110"/>
    </row>
    <row r="182" spans="1:1">
      <c r="A182" s="110"/>
    </row>
    <row r="183" spans="1:1">
      <c r="A183" s="110"/>
    </row>
    <row r="184" spans="1:1">
      <c r="A184" s="110"/>
    </row>
    <row r="185" spans="1:1">
      <c r="A185" s="110"/>
    </row>
    <row r="186" spans="1:1">
      <c r="A186" s="110"/>
    </row>
    <row r="187" spans="1:1">
      <c r="A187" s="110"/>
    </row>
    <row r="188" spans="1:1">
      <c r="A188" s="110"/>
    </row>
    <row r="189" spans="1:1">
      <c r="A189" s="110"/>
    </row>
    <row r="190" spans="1:1">
      <c r="A190" s="110"/>
    </row>
    <row r="191" spans="1:1">
      <c r="A191" s="110"/>
    </row>
    <row r="192" spans="1:1">
      <c r="A192" s="110"/>
    </row>
    <row r="193" spans="1:1">
      <c r="A193" s="110"/>
    </row>
    <row r="194" spans="1:1">
      <c r="A194" s="110"/>
    </row>
    <row r="195" spans="1:1">
      <c r="A195" s="110"/>
    </row>
    <row r="196" spans="1:1">
      <c r="A196" s="110"/>
    </row>
    <row r="197" spans="1:1">
      <c r="A197" s="110"/>
    </row>
    <row r="198" spans="1:1">
      <c r="A198" s="110"/>
    </row>
    <row r="199" spans="1:1">
      <c r="A199" s="110"/>
    </row>
    <row r="200" spans="1:1">
      <c r="A200" s="110"/>
    </row>
    <row r="201" spans="1:1">
      <c r="A201" s="110"/>
    </row>
    <row r="202" spans="1:1">
      <c r="A202" s="110"/>
    </row>
    <row r="203" spans="1:1">
      <c r="A203" s="110"/>
    </row>
    <row r="204" spans="1:1">
      <c r="A204" s="110"/>
    </row>
    <row r="205" spans="1:1">
      <c r="A205" s="110"/>
    </row>
    <row r="206" spans="1:1">
      <c r="A206" s="110"/>
    </row>
    <row r="207" spans="1:1">
      <c r="A207" s="110"/>
    </row>
    <row r="208" spans="1:1">
      <c r="A208" s="110"/>
    </row>
    <row r="209" spans="1:1">
      <c r="A209" s="110"/>
    </row>
    <row r="210" spans="1:1">
      <c r="A210" s="110"/>
    </row>
    <row r="211" spans="1:1">
      <c r="A211" s="110"/>
    </row>
    <row r="212" spans="1:1">
      <c r="A212" s="110"/>
    </row>
    <row r="213" spans="1:1">
      <c r="A213" s="110"/>
    </row>
    <row r="214" spans="1:1">
      <c r="A214" s="110"/>
    </row>
    <row r="215" spans="1:1">
      <c r="A215" s="110"/>
    </row>
    <row r="216" spans="1:1">
      <c r="A216" s="110"/>
    </row>
    <row r="217" spans="1:1">
      <c r="A217" s="110"/>
    </row>
    <row r="218" spans="1:1">
      <c r="A218" s="110"/>
    </row>
    <row r="219" spans="1:1">
      <c r="A219" s="110"/>
    </row>
    <row r="220" spans="1:1">
      <c r="A220" s="110"/>
    </row>
    <row r="221" spans="1:1">
      <c r="A221" s="110"/>
    </row>
    <row r="222" spans="1:1">
      <c r="A222" s="110"/>
    </row>
    <row r="223" spans="1:1">
      <c r="A223" s="110"/>
    </row>
    <row r="224" spans="1:1">
      <c r="A224" s="110"/>
    </row>
    <row r="225" spans="1:1">
      <c r="A225" s="110"/>
    </row>
    <row r="226" spans="1:1">
      <c r="A226" s="110"/>
    </row>
    <row r="227" spans="1:1">
      <c r="A227" s="110"/>
    </row>
    <row r="228" spans="1:1">
      <c r="A228" s="110"/>
    </row>
    <row r="229" spans="1:1">
      <c r="A229" s="110"/>
    </row>
    <row r="230" spans="1:1">
      <c r="A230" s="110"/>
    </row>
    <row r="231" spans="1:1">
      <c r="A231" s="110"/>
    </row>
    <row r="232" spans="1:1">
      <c r="A232" s="110"/>
    </row>
    <row r="233" spans="1:1">
      <c r="A233" s="110"/>
    </row>
    <row r="234" spans="1:1">
      <c r="A234" s="110"/>
    </row>
    <row r="235" spans="1:1">
      <c r="A235" s="110"/>
    </row>
    <row r="236" spans="1:1">
      <c r="A236" s="110"/>
    </row>
    <row r="237" spans="1:1">
      <c r="A237" s="110"/>
    </row>
  </sheetData>
  <sortState ref="A35:N52">
    <sortCondition descending="1" ref="N35:N52"/>
  </sortState>
  <mergeCells count="1">
    <mergeCell ref="B3:N3"/>
  </mergeCells>
  <printOptions horizontalCentered="1"/>
  <pageMargins left="0" right="0" top="0.5" bottom="0.5" header="0.5" footer="0.5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7030A0"/>
  </sheetPr>
  <dimension ref="A1:O235"/>
  <sheetViews>
    <sheetView workbookViewId="0"/>
  </sheetViews>
  <sheetFormatPr defaultRowHeight="12.75"/>
  <cols>
    <col min="1" max="1" width="22" style="23" customWidth="1"/>
    <col min="2" max="13" width="5.5703125" style="23" customWidth="1"/>
    <col min="14" max="14" width="8.5703125" style="46" bestFit="1" customWidth="1"/>
    <col min="15" max="16384" width="9.140625" style="23"/>
  </cols>
  <sheetData>
    <row r="1" spans="1:15" s="51" customFormat="1" ht="20.100000000000001" customHeight="1">
      <c r="A1" s="83" t="s">
        <v>307</v>
      </c>
      <c r="N1" s="154"/>
    </row>
    <row r="2" spans="1:15" ht="6.95" customHeight="1" thickBot="1"/>
    <row r="3" spans="1:15" ht="13.5" customHeight="1" thickBot="1">
      <c r="B3" s="395">
        <v>2010</v>
      </c>
      <c r="C3" s="395"/>
      <c r="D3" s="395"/>
      <c r="E3" s="395"/>
      <c r="F3" s="395"/>
      <c r="G3" s="395"/>
      <c r="H3" s="395"/>
      <c r="I3" s="395"/>
      <c r="J3" s="395"/>
      <c r="K3" s="395"/>
      <c r="L3" s="395"/>
      <c r="M3" s="395"/>
      <c r="N3" s="395"/>
    </row>
    <row r="4" spans="1:15" ht="21.75" thickBot="1">
      <c r="A4" s="52" t="s">
        <v>1</v>
      </c>
      <c r="B4" s="197" t="s">
        <v>290</v>
      </c>
      <c r="C4" s="197" t="s">
        <v>291</v>
      </c>
      <c r="D4" s="197" t="s">
        <v>2</v>
      </c>
      <c r="E4" s="197" t="s">
        <v>3</v>
      </c>
      <c r="F4" s="197" t="s">
        <v>4</v>
      </c>
      <c r="G4" s="197" t="s">
        <v>5</v>
      </c>
      <c r="H4" s="197" t="s">
        <v>6</v>
      </c>
      <c r="I4" s="197" t="s">
        <v>292</v>
      </c>
      <c r="J4" s="197" t="s">
        <v>293</v>
      </c>
      <c r="K4" s="197" t="s">
        <v>294</v>
      </c>
      <c r="L4" s="197" t="s">
        <v>295</v>
      </c>
      <c r="M4" s="197" t="s">
        <v>296</v>
      </c>
      <c r="N4" s="197" t="s">
        <v>334</v>
      </c>
    </row>
    <row r="5" spans="1:15" ht="13.5" thickBot="1">
      <c r="A5" s="52" t="s">
        <v>226</v>
      </c>
      <c r="B5" s="7">
        <f t="shared" ref="B5:M5" si="0">B6+B71</f>
        <v>445</v>
      </c>
      <c r="C5" s="7">
        <f t="shared" si="0"/>
        <v>603</v>
      </c>
      <c r="D5" s="7">
        <f t="shared" si="0"/>
        <v>899</v>
      </c>
      <c r="E5" s="7">
        <f t="shared" si="0"/>
        <v>1316</v>
      </c>
      <c r="F5" s="7">
        <f t="shared" si="0"/>
        <v>1787</v>
      </c>
      <c r="G5" s="7">
        <f t="shared" si="0"/>
        <v>755</v>
      </c>
      <c r="H5" s="7">
        <f t="shared" si="0"/>
        <v>933</v>
      </c>
      <c r="I5" s="7">
        <f t="shared" si="0"/>
        <v>905</v>
      </c>
      <c r="J5" s="7">
        <f t="shared" si="0"/>
        <v>865</v>
      </c>
      <c r="K5" s="7">
        <f t="shared" si="0"/>
        <v>635</v>
      </c>
      <c r="L5" s="7">
        <f t="shared" si="0"/>
        <v>1054</v>
      </c>
      <c r="M5" s="7">
        <f t="shared" si="0"/>
        <v>903</v>
      </c>
      <c r="N5" s="7">
        <f>SUM(B5:M5)</f>
        <v>11100</v>
      </c>
    </row>
    <row r="6" spans="1:15" ht="13.5" thickBot="1">
      <c r="A6" s="52" t="s">
        <v>231</v>
      </c>
      <c r="B6" s="7">
        <f t="shared" ref="B6:N6" si="1">B7+B19+B21+B29+B38+B68+B72</f>
        <v>318</v>
      </c>
      <c r="C6" s="7">
        <f t="shared" si="1"/>
        <v>473</v>
      </c>
      <c r="D6" s="7">
        <f t="shared" si="1"/>
        <v>694</v>
      </c>
      <c r="E6" s="7">
        <f t="shared" si="1"/>
        <v>968</v>
      </c>
      <c r="F6" s="7">
        <f t="shared" si="1"/>
        <v>1606</v>
      </c>
      <c r="G6" s="7">
        <f t="shared" si="1"/>
        <v>547</v>
      </c>
      <c r="H6" s="7">
        <f t="shared" si="1"/>
        <v>765</v>
      </c>
      <c r="I6" s="7">
        <f t="shared" si="1"/>
        <v>705</v>
      </c>
      <c r="J6" s="7">
        <f t="shared" si="1"/>
        <v>770</v>
      </c>
      <c r="K6" s="7">
        <f t="shared" si="1"/>
        <v>606</v>
      </c>
      <c r="L6" s="7">
        <f t="shared" si="1"/>
        <v>1036</v>
      </c>
      <c r="M6" s="7">
        <f t="shared" si="1"/>
        <v>850</v>
      </c>
      <c r="N6" s="7">
        <f t="shared" si="1"/>
        <v>9338</v>
      </c>
      <c r="O6" s="111"/>
    </row>
    <row r="7" spans="1:15" ht="13.5" thickBot="1">
      <c r="A7" s="25" t="s">
        <v>216</v>
      </c>
      <c r="B7" s="180">
        <f t="shared" ref="B7:N7" si="2">SUM(B8:B18)</f>
        <v>116</v>
      </c>
      <c r="C7" s="180">
        <f t="shared" si="2"/>
        <v>161</v>
      </c>
      <c r="D7" s="180">
        <f t="shared" si="2"/>
        <v>202</v>
      </c>
      <c r="E7" s="180">
        <f t="shared" si="2"/>
        <v>257</v>
      </c>
      <c r="F7" s="180">
        <f t="shared" si="2"/>
        <v>268</v>
      </c>
      <c r="G7" s="180">
        <f t="shared" si="2"/>
        <v>220</v>
      </c>
      <c r="H7" s="180">
        <f t="shared" si="2"/>
        <v>395</v>
      </c>
      <c r="I7" s="180">
        <f t="shared" si="2"/>
        <v>304</v>
      </c>
      <c r="J7" s="180">
        <f t="shared" si="2"/>
        <v>203</v>
      </c>
      <c r="K7" s="180">
        <f t="shared" si="2"/>
        <v>84</v>
      </c>
      <c r="L7" s="180">
        <f t="shared" si="2"/>
        <v>178</v>
      </c>
      <c r="M7" s="180">
        <f t="shared" si="2"/>
        <v>259</v>
      </c>
      <c r="N7" s="180">
        <f t="shared" si="2"/>
        <v>2647</v>
      </c>
    </row>
    <row r="8" spans="1:15">
      <c r="A8" s="96" t="s">
        <v>10</v>
      </c>
      <c r="B8" s="182">
        <v>114</v>
      </c>
      <c r="C8" s="182">
        <v>142</v>
      </c>
      <c r="D8" s="182">
        <v>202</v>
      </c>
      <c r="E8" s="182">
        <v>257</v>
      </c>
      <c r="F8" s="182">
        <v>268</v>
      </c>
      <c r="G8" s="182">
        <v>215</v>
      </c>
      <c r="H8" s="182">
        <v>386</v>
      </c>
      <c r="I8" s="182">
        <v>303</v>
      </c>
      <c r="J8" s="182">
        <v>186</v>
      </c>
      <c r="K8" s="182">
        <v>82</v>
      </c>
      <c r="L8" s="182">
        <v>178</v>
      </c>
      <c r="M8" s="182">
        <v>259</v>
      </c>
      <c r="N8" s="260">
        <f t="shared" ref="N8:N39" si="3">SUM(B8:M8)</f>
        <v>2592</v>
      </c>
    </row>
    <row r="9" spans="1:15">
      <c r="A9" s="14" t="s">
        <v>349</v>
      </c>
      <c r="B9" s="62">
        <v>0</v>
      </c>
      <c r="C9" s="62">
        <v>6</v>
      </c>
      <c r="D9" s="62">
        <v>0</v>
      </c>
      <c r="E9" s="62">
        <v>0</v>
      </c>
      <c r="F9" s="62">
        <v>0</v>
      </c>
      <c r="G9" s="62">
        <v>0</v>
      </c>
      <c r="H9" s="62">
        <v>7</v>
      </c>
      <c r="I9" s="62">
        <v>0</v>
      </c>
      <c r="J9" s="62">
        <v>4</v>
      </c>
      <c r="K9" s="62">
        <v>2</v>
      </c>
      <c r="L9" s="62">
        <v>0</v>
      </c>
      <c r="M9" s="62">
        <v>0</v>
      </c>
      <c r="N9" s="30">
        <f t="shared" si="3"/>
        <v>19</v>
      </c>
    </row>
    <row r="10" spans="1:15">
      <c r="A10" s="29" t="s">
        <v>352</v>
      </c>
      <c r="B10" s="62">
        <v>0</v>
      </c>
      <c r="C10" s="62">
        <v>6</v>
      </c>
      <c r="D10" s="62">
        <v>0</v>
      </c>
      <c r="E10" s="62">
        <v>0</v>
      </c>
      <c r="F10" s="62">
        <v>0</v>
      </c>
      <c r="G10" s="62">
        <v>0</v>
      </c>
      <c r="H10" s="62">
        <v>0</v>
      </c>
      <c r="I10" s="62">
        <v>0</v>
      </c>
      <c r="J10" s="62">
        <v>4</v>
      </c>
      <c r="K10" s="62">
        <v>0</v>
      </c>
      <c r="L10" s="62">
        <v>0</v>
      </c>
      <c r="M10" s="62">
        <v>0</v>
      </c>
      <c r="N10" s="30">
        <f t="shared" si="3"/>
        <v>10</v>
      </c>
    </row>
    <row r="11" spans="1:15">
      <c r="A11" s="14" t="s">
        <v>22</v>
      </c>
      <c r="B11" s="62">
        <v>0</v>
      </c>
      <c r="C11" s="62">
        <v>7</v>
      </c>
      <c r="D11" s="62">
        <v>0</v>
      </c>
      <c r="E11" s="62">
        <v>0</v>
      </c>
      <c r="F11" s="62">
        <v>0</v>
      </c>
      <c r="G11" s="62">
        <v>0</v>
      </c>
      <c r="H11" s="62">
        <v>0</v>
      </c>
      <c r="I11" s="62">
        <v>0</v>
      </c>
      <c r="J11" s="62">
        <v>0</v>
      </c>
      <c r="K11" s="62">
        <v>0</v>
      </c>
      <c r="L11" s="62">
        <v>0</v>
      </c>
      <c r="M11" s="62">
        <v>0</v>
      </c>
      <c r="N11" s="30">
        <f t="shared" si="3"/>
        <v>7</v>
      </c>
    </row>
    <row r="12" spans="1:15">
      <c r="A12" s="29" t="s">
        <v>15</v>
      </c>
      <c r="B12" s="62">
        <v>1</v>
      </c>
      <c r="C12" s="62">
        <v>0</v>
      </c>
      <c r="D12" s="62">
        <v>0</v>
      </c>
      <c r="E12" s="62">
        <v>0</v>
      </c>
      <c r="F12" s="62">
        <v>0</v>
      </c>
      <c r="G12" s="62">
        <v>1</v>
      </c>
      <c r="H12" s="62">
        <v>0</v>
      </c>
      <c r="I12" s="62">
        <v>1</v>
      </c>
      <c r="J12" s="62">
        <v>4</v>
      </c>
      <c r="K12" s="62">
        <v>0</v>
      </c>
      <c r="L12" s="62">
        <v>0</v>
      </c>
      <c r="M12" s="62">
        <v>0</v>
      </c>
      <c r="N12" s="30">
        <f t="shared" si="3"/>
        <v>7</v>
      </c>
    </row>
    <row r="13" spans="1:15">
      <c r="A13" s="29" t="s">
        <v>26</v>
      </c>
      <c r="B13" s="62">
        <v>0</v>
      </c>
      <c r="C13" s="62">
        <v>0</v>
      </c>
      <c r="D13" s="62">
        <v>0</v>
      </c>
      <c r="E13" s="62">
        <v>0</v>
      </c>
      <c r="F13" s="62">
        <v>0</v>
      </c>
      <c r="G13" s="62">
        <v>0</v>
      </c>
      <c r="H13" s="62">
        <v>0</v>
      </c>
      <c r="I13" s="62">
        <v>0</v>
      </c>
      <c r="J13" s="62">
        <v>4</v>
      </c>
      <c r="K13" s="62">
        <v>0</v>
      </c>
      <c r="L13" s="62">
        <v>0</v>
      </c>
      <c r="M13" s="62">
        <v>0</v>
      </c>
      <c r="N13" s="30">
        <f t="shared" si="3"/>
        <v>4</v>
      </c>
    </row>
    <row r="14" spans="1:15">
      <c r="A14" s="29" t="s">
        <v>12</v>
      </c>
      <c r="B14" s="62">
        <v>0</v>
      </c>
      <c r="C14" s="62">
        <v>0</v>
      </c>
      <c r="D14" s="62">
        <v>0</v>
      </c>
      <c r="E14" s="62">
        <v>0</v>
      </c>
      <c r="F14" s="62">
        <v>0</v>
      </c>
      <c r="G14" s="62">
        <v>2</v>
      </c>
      <c r="H14" s="62">
        <v>0</v>
      </c>
      <c r="I14" s="62">
        <v>0</v>
      </c>
      <c r="J14" s="62">
        <v>0</v>
      </c>
      <c r="K14" s="62">
        <v>0</v>
      </c>
      <c r="L14" s="62">
        <v>0</v>
      </c>
      <c r="M14" s="62">
        <v>0</v>
      </c>
      <c r="N14" s="30">
        <f t="shared" si="3"/>
        <v>2</v>
      </c>
    </row>
    <row r="15" spans="1:15">
      <c r="A15" s="18" t="s">
        <v>23</v>
      </c>
      <c r="B15" s="62">
        <v>0</v>
      </c>
      <c r="C15" s="62">
        <v>0</v>
      </c>
      <c r="D15" s="62">
        <v>0</v>
      </c>
      <c r="E15" s="62">
        <v>0</v>
      </c>
      <c r="F15" s="62">
        <v>0</v>
      </c>
      <c r="G15" s="62">
        <v>0</v>
      </c>
      <c r="H15" s="62">
        <v>2</v>
      </c>
      <c r="I15" s="62">
        <v>0</v>
      </c>
      <c r="J15" s="62">
        <v>0</v>
      </c>
      <c r="K15" s="62">
        <v>0</v>
      </c>
      <c r="L15" s="62">
        <v>0</v>
      </c>
      <c r="M15" s="62">
        <v>0</v>
      </c>
      <c r="N15" s="30">
        <f t="shared" si="3"/>
        <v>2</v>
      </c>
    </row>
    <row r="16" spans="1:15">
      <c r="A16" s="18" t="s">
        <v>16</v>
      </c>
      <c r="B16" s="62">
        <v>0</v>
      </c>
      <c r="C16" s="62">
        <v>0</v>
      </c>
      <c r="D16" s="62">
        <v>0</v>
      </c>
      <c r="E16" s="62">
        <v>0</v>
      </c>
      <c r="F16" s="62">
        <v>0</v>
      </c>
      <c r="G16" s="62">
        <v>2</v>
      </c>
      <c r="H16" s="62">
        <v>0</v>
      </c>
      <c r="I16" s="62">
        <v>0</v>
      </c>
      <c r="J16" s="62">
        <v>0</v>
      </c>
      <c r="K16" s="62">
        <v>0</v>
      </c>
      <c r="L16" s="62">
        <v>0</v>
      </c>
      <c r="M16" s="62">
        <v>0</v>
      </c>
      <c r="N16" s="30">
        <f t="shared" si="3"/>
        <v>2</v>
      </c>
    </row>
    <row r="17" spans="1:14">
      <c r="A17" s="18" t="s">
        <v>29</v>
      </c>
      <c r="B17" s="62">
        <v>1</v>
      </c>
      <c r="C17" s="62">
        <v>0</v>
      </c>
      <c r="D17" s="62">
        <v>0</v>
      </c>
      <c r="E17" s="62">
        <v>0</v>
      </c>
      <c r="F17" s="62">
        <v>0</v>
      </c>
      <c r="G17" s="62">
        <v>0</v>
      </c>
      <c r="H17" s="62">
        <v>0</v>
      </c>
      <c r="I17" s="62">
        <v>0</v>
      </c>
      <c r="J17" s="62">
        <v>0</v>
      </c>
      <c r="K17" s="62">
        <v>0</v>
      </c>
      <c r="L17" s="62">
        <v>0</v>
      </c>
      <c r="M17" s="62">
        <v>0</v>
      </c>
      <c r="N17" s="30">
        <f t="shared" si="3"/>
        <v>1</v>
      </c>
    </row>
    <row r="18" spans="1:14" ht="13.5" thickBot="1">
      <c r="A18" s="18" t="s">
        <v>30</v>
      </c>
      <c r="B18" s="62">
        <v>0</v>
      </c>
      <c r="C18" s="62">
        <v>0</v>
      </c>
      <c r="D18" s="62">
        <v>0</v>
      </c>
      <c r="E18" s="62">
        <v>0</v>
      </c>
      <c r="F18" s="62">
        <v>0</v>
      </c>
      <c r="G18" s="62">
        <v>0</v>
      </c>
      <c r="H18" s="62">
        <v>0</v>
      </c>
      <c r="I18" s="62">
        <v>0</v>
      </c>
      <c r="J18" s="62">
        <v>1</v>
      </c>
      <c r="K18" s="62">
        <v>0</v>
      </c>
      <c r="L18" s="62">
        <v>0</v>
      </c>
      <c r="M18" s="62">
        <v>0</v>
      </c>
      <c r="N18" s="30">
        <f t="shared" si="3"/>
        <v>1</v>
      </c>
    </row>
    <row r="19" spans="1:14" ht="21.75" thickBot="1">
      <c r="A19" s="25" t="s">
        <v>399</v>
      </c>
      <c r="B19" s="180">
        <f t="shared" ref="B19:M19" si="4">SUM(B20:B20)</f>
        <v>0</v>
      </c>
      <c r="C19" s="180">
        <f t="shared" si="4"/>
        <v>0</v>
      </c>
      <c r="D19" s="180">
        <f t="shared" si="4"/>
        <v>0</v>
      </c>
      <c r="E19" s="180">
        <f t="shared" si="4"/>
        <v>4</v>
      </c>
      <c r="F19" s="180">
        <f t="shared" si="4"/>
        <v>0</v>
      </c>
      <c r="G19" s="180">
        <f t="shared" si="4"/>
        <v>0</v>
      </c>
      <c r="H19" s="180">
        <f t="shared" si="4"/>
        <v>0</v>
      </c>
      <c r="I19" s="180">
        <f t="shared" si="4"/>
        <v>0</v>
      </c>
      <c r="J19" s="180">
        <f t="shared" si="4"/>
        <v>0</v>
      </c>
      <c r="K19" s="180">
        <f t="shared" si="4"/>
        <v>0</v>
      </c>
      <c r="L19" s="180">
        <f t="shared" si="4"/>
        <v>0</v>
      </c>
      <c r="M19" s="180">
        <f t="shared" si="4"/>
        <v>0</v>
      </c>
      <c r="N19" s="180">
        <f t="shared" si="3"/>
        <v>4</v>
      </c>
    </row>
    <row r="20" spans="1:14" ht="13.5" thickBot="1">
      <c r="A20" s="96" t="s">
        <v>56</v>
      </c>
      <c r="B20" s="182">
        <v>0</v>
      </c>
      <c r="C20" s="182">
        <v>0</v>
      </c>
      <c r="D20" s="182">
        <v>0</v>
      </c>
      <c r="E20" s="182">
        <v>4</v>
      </c>
      <c r="F20" s="182">
        <v>0</v>
      </c>
      <c r="G20" s="182">
        <v>0</v>
      </c>
      <c r="H20" s="182">
        <v>0</v>
      </c>
      <c r="I20" s="182">
        <v>0</v>
      </c>
      <c r="J20" s="182">
        <v>0</v>
      </c>
      <c r="K20" s="182">
        <v>0</v>
      </c>
      <c r="L20" s="182">
        <v>0</v>
      </c>
      <c r="M20" s="182">
        <v>0</v>
      </c>
      <c r="N20" s="260">
        <f t="shared" si="3"/>
        <v>4</v>
      </c>
    </row>
    <row r="21" spans="1:14" ht="13.5" thickBot="1">
      <c r="A21" s="25" t="s">
        <v>77</v>
      </c>
      <c r="B21" s="180">
        <f t="shared" ref="B21:M21" si="5">SUM(B22:B28)</f>
        <v>18</v>
      </c>
      <c r="C21" s="180">
        <f t="shared" si="5"/>
        <v>13</v>
      </c>
      <c r="D21" s="180">
        <f t="shared" si="5"/>
        <v>58</v>
      </c>
      <c r="E21" s="180">
        <f t="shared" si="5"/>
        <v>40</v>
      </c>
      <c r="F21" s="180">
        <f t="shared" si="5"/>
        <v>50</v>
      </c>
      <c r="G21" s="180">
        <f t="shared" si="5"/>
        <v>55</v>
      </c>
      <c r="H21" s="180">
        <f t="shared" si="5"/>
        <v>49</v>
      </c>
      <c r="I21" s="180">
        <f t="shared" si="5"/>
        <v>33</v>
      </c>
      <c r="J21" s="180">
        <f t="shared" si="5"/>
        <v>60</v>
      </c>
      <c r="K21" s="180">
        <f t="shared" si="5"/>
        <v>59</v>
      </c>
      <c r="L21" s="180">
        <f t="shared" si="5"/>
        <v>82</v>
      </c>
      <c r="M21" s="180">
        <f t="shared" si="5"/>
        <v>87</v>
      </c>
      <c r="N21" s="26">
        <f t="shared" si="3"/>
        <v>604</v>
      </c>
    </row>
    <row r="22" spans="1:14">
      <c r="A22" s="96" t="s">
        <v>96</v>
      </c>
      <c r="B22" s="182">
        <v>12</v>
      </c>
      <c r="C22" s="182">
        <v>13</v>
      </c>
      <c r="D22" s="182">
        <v>28</v>
      </c>
      <c r="E22" s="182">
        <v>30</v>
      </c>
      <c r="F22" s="182">
        <v>24</v>
      </c>
      <c r="G22" s="182">
        <v>37</v>
      </c>
      <c r="H22" s="182">
        <v>29</v>
      </c>
      <c r="I22" s="182">
        <v>12</v>
      </c>
      <c r="J22" s="182">
        <v>45</v>
      </c>
      <c r="K22" s="182">
        <v>27</v>
      </c>
      <c r="L22" s="182">
        <v>82</v>
      </c>
      <c r="M22" s="182">
        <v>0</v>
      </c>
      <c r="N22" s="260">
        <f t="shared" si="3"/>
        <v>339</v>
      </c>
    </row>
    <row r="23" spans="1:14">
      <c r="A23" s="29" t="s">
        <v>100</v>
      </c>
      <c r="B23" s="62">
        <v>1</v>
      </c>
      <c r="C23" s="62">
        <v>0</v>
      </c>
      <c r="D23" s="62">
        <v>23</v>
      </c>
      <c r="E23" s="62">
        <v>0</v>
      </c>
      <c r="F23" s="62">
        <v>24</v>
      </c>
      <c r="G23" s="62">
        <v>6</v>
      </c>
      <c r="H23" s="62">
        <v>13</v>
      </c>
      <c r="I23" s="62">
        <v>0</v>
      </c>
      <c r="J23" s="62">
        <v>6</v>
      </c>
      <c r="K23" s="62">
        <v>9</v>
      </c>
      <c r="L23" s="62">
        <v>0</v>
      </c>
      <c r="M23" s="62">
        <v>57</v>
      </c>
      <c r="N23" s="30">
        <f t="shared" si="3"/>
        <v>139</v>
      </c>
    </row>
    <row r="24" spans="1:14">
      <c r="A24" s="29" t="s">
        <v>95</v>
      </c>
      <c r="B24" s="62">
        <v>0</v>
      </c>
      <c r="C24" s="62">
        <v>0</v>
      </c>
      <c r="D24" s="62">
        <v>4</v>
      </c>
      <c r="E24" s="62">
        <v>0</v>
      </c>
      <c r="F24" s="62">
        <v>0</v>
      </c>
      <c r="G24" s="62">
        <v>0</v>
      </c>
      <c r="H24" s="62">
        <v>1</v>
      </c>
      <c r="I24" s="62">
        <v>0</v>
      </c>
      <c r="J24" s="62">
        <v>0</v>
      </c>
      <c r="K24" s="62">
        <v>23</v>
      </c>
      <c r="L24" s="62">
        <v>0</v>
      </c>
      <c r="M24" s="62">
        <v>30</v>
      </c>
      <c r="N24" s="30">
        <f t="shared" si="3"/>
        <v>58</v>
      </c>
    </row>
    <row r="25" spans="1:14">
      <c r="A25" s="29" t="s">
        <v>94</v>
      </c>
      <c r="B25" s="62">
        <v>2</v>
      </c>
      <c r="C25" s="62">
        <v>0</v>
      </c>
      <c r="D25" s="62">
        <v>0</v>
      </c>
      <c r="E25" s="62">
        <v>10</v>
      </c>
      <c r="F25" s="62">
        <v>0</v>
      </c>
      <c r="G25" s="62">
        <v>10</v>
      </c>
      <c r="H25" s="62">
        <v>6</v>
      </c>
      <c r="I25" s="62">
        <v>7</v>
      </c>
      <c r="J25" s="62">
        <v>5</v>
      </c>
      <c r="K25" s="62">
        <v>0</v>
      </c>
      <c r="L25" s="62">
        <v>0</v>
      </c>
      <c r="M25" s="62">
        <v>0</v>
      </c>
      <c r="N25" s="30">
        <f t="shared" si="3"/>
        <v>40</v>
      </c>
    </row>
    <row r="26" spans="1:14">
      <c r="A26" s="29" t="s">
        <v>107</v>
      </c>
      <c r="B26" s="62">
        <v>3</v>
      </c>
      <c r="C26" s="62">
        <v>0</v>
      </c>
      <c r="D26" s="62">
        <v>0</v>
      </c>
      <c r="E26" s="62">
        <v>0</v>
      </c>
      <c r="F26" s="62">
        <v>0</v>
      </c>
      <c r="G26" s="62">
        <v>0</v>
      </c>
      <c r="H26" s="62">
        <v>0</v>
      </c>
      <c r="I26" s="62">
        <v>14</v>
      </c>
      <c r="J26" s="62">
        <v>0</v>
      </c>
      <c r="K26" s="62">
        <v>0</v>
      </c>
      <c r="L26" s="62">
        <v>0</v>
      </c>
      <c r="M26" s="62">
        <v>0</v>
      </c>
      <c r="N26" s="30">
        <f t="shared" si="3"/>
        <v>17</v>
      </c>
    </row>
    <row r="27" spans="1:14">
      <c r="A27" s="29" t="s">
        <v>98</v>
      </c>
      <c r="B27" s="62">
        <v>0</v>
      </c>
      <c r="C27" s="62">
        <v>0</v>
      </c>
      <c r="D27" s="62">
        <v>3</v>
      </c>
      <c r="E27" s="62">
        <v>0</v>
      </c>
      <c r="F27" s="62">
        <v>0</v>
      </c>
      <c r="G27" s="62">
        <v>2</v>
      </c>
      <c r="H27" s="62">
        <v>0</v>
      </c>
      <c r="I27" s="62">
        <v>0</v>
      </c>
      <c r="J27" s="62">
        <v>4</v>
      </c>
      <c r="K27" s="62">
        <v>0</v>
      </c>
      <c r="L27" s="62">
        <v>0</v>
      </c>
      <c r="M27" s="62">
        <v>0</v>
      </c>
      <c r="N27" s="30">
        <f t="shared" si="3"/>
        <v>9</v>
      </c>
    </row>
    <row r="28" spans="1:14" ht="13.5" thickBot="1">
      <c r="A28" s="29" t="s">
        <v>102</v>
      </c>
      <c r="B28" s="62">
        <v>0</v>
      </c>
      <c r="C28" s="62">
        <v>0</v>
      </c>
      <c r="D28" s="62">
        <v>0</v>
      </c>
      <c r="E28" s="62">
        <v>0</v>
      </c>
      <c r="F28" s="62">
        <v>2</v>
      </c>
      <c r="G28" s="62">
        <v>0</v>
      </c>
      <c r="H28" s="62">
        <v>0</v>
      </c>
      <c r="I28" s="62">
        <v>0</v>
      </c>
      <c r="J28" s="62">
        <v>0</v>
      </c>
      <c r="K28" s="62">
        <v>0</v>
      </c>
      <c r="L28" s="62">
        <v>0</v>
      </c>
      <c r="M28" s="62">
        <v>0</v>
      </c>
      <c r="N28" s="30">
        <f t="shared" si="3"/>
        <v>2</v>
      </c>
    </row>
    <row r="29" spans="1:14" ht="21.75" thickBot="1">
      <c r="A29" s="183" t="s">
        <v>110</v>
      </c>
      <c r="B29" s="180">
        <f t="shared" ref="B29:M29" si="6">SUM(B30:B37)</f>
        <v>2</v>
      </c>
      <c r="C29" s="180">
        <f t="shared" si="6"/>
        <v>0</v>
      </c>
      <c r="D29" s="180">
        <f t="shared" si="6"/>
        <v>16</v>
      </c>
      <c r="E29" s="180">
        <f t="shared" si="6"/>
        <v>7</v>
      </c>
      <c r="F29" s="180">
        <f t="shared" si="6"/>
        <v>2</v>
      </c>
      <c r="G29" s="180">
        <f t="shared" si="6"/>
        <v>22</v>
      </c>
      <c r="H29" s="180">
        <f t="shared" si="6"/>
        <v>0</v>
      </c>
      <c r="I29" s="180">
        <f t="shared" si="6"/>
        <v>28</v>
      </c>
      <c r="J29" s="180">
        <f t="shared" si="6"/>
        <v>0</v>
      </c>
      <c r="K29" s="180">
        <f t="shared" si="6"/>
        <v>4</v>
      </c>
      <c r="L29" s="180">
        <f t="shared" si="6"/>
        <v>16</v>
      </c>
      <c r="M29" s="180">
        <f t="shared" si="6"/>
        <v>3</v>
      </c>
      <c r="N29" s="26">
        <f t="shared" si="3"/>
        <v>100</v>
      </c>
    </row>
    <row r="30" spans="1:14">
      <c r="A30" s="96" t="s">
        <v>114</v>
      </c>
      <c r="B30" s="182">
        <v>0</v>
      </c>
      <c r="C30" s="182">
        <v>0</v>
      </c>
      <c r="D30" s="182">
        <v>6</v>
      </c>
      <c r="E30" s="182">
        <v>0</v>
      </c>
      <c r="F30" s="182">
        <v>0</v>
      </c>
      <c r="G30" s="182">
        <v>22</v>
      </c>
      <c r="H30" s="182">
        <v>0</v>
      </c>
      <c r="I30" s="182">
        <v>2</v>
      </c>
      <c r="J30" s="182">
        <v>0</v>
      </c>
      <c r="K30" s="182">
        <v>0</v>
      </c>
      <c r="L30" s="182">
        <v>0</v>
      </c>
      <c r="M30" s="182">
        <v>0</v>
      </c>
      <c r="N30" s="260">
        <f t="shared" si="3"/>
        <v>30</v>
      </c>
    </row>
    <row r="31" spans="1:14">
      <c r="A31" s="29" t="s">
        <v>353</v>
      </c>
      <c r="B31" s="62">
        <v>2</v>
      </c>
      <c r="C31" s="62">
        <v>0</v>
      </c>
      <c r="D31" s="62">
        <v>0</v>
      </c>
      <c r="E31" s="62">
        <v>6</v>
      </c>
      <c r="F31" s="62">
        <v>0</v>
      </c>
      <c r="G31" s="62">
        <v>0</v>
      </c>
      <c r="H31" s="62">
        <v>0</v>
      </c>
      <c r="I31" s="62">
        <v>0</v>
      </c>
      <c r="J31" s="62">
        <v>0</v>
      </c>
      <c r="K31" s="62">
        <v>0</v>
      </c>
      <c r="L31" s="62">
        <v>16</v>
      </c>
      <c r="M31" s="62">
        <v>0</v>
      </c>
      <c r="N31" s="30">
        <f t="shared" si="3"/>
        <v>24</v>
      </c>
    </row>
    <row r="32" spans="1:14">
      <c r="A32" s="29" t="s">
        <v>112</v>
      </c>
      <c r="B32" s="62">
        <v>0</v>
      </c>
      <c r="C32" s="62">
        <v>0</v>
      </c>
      <c r="D32" s="62">
        <v>0</v>
      </c>
      <c r="E32" s="62">
        <v>0</v>
      </c>
      <c r="F32" s="62">
        <v>0</v>
      </c>
      <c r="G32" s="62">
        <v>0</v>
      </c>
      <c r="H32" s="62">
        <v>0</v>
      </c>
      <c r="I32" s="62">
        <v>21</v>
      </c>
      <c r="J32" s="62">
        <v>0</v>
      </c>
      <c r="K32" s="62">
        <v>0</v>
      </c>
      <c r="L32" s="62">
        <v>0</v>
      </c>
      <c r="M32" s="62">
        <v>0</v>
      </c>
      <c r="N32" s="30">
        <f t="shared" si="3"/>
        <v>21</v>
      </c>
    </row>
    <row r="33" spans="1:14">
      <c r="A33" s="37" t="s">
        <v>223</v>
      </c>
      <c r="B33" s="62">
        <v>0</v>
      </c>
      <c r="C33" s="62">
        <v>0</v>
      </c>
      <c r="D33" s="62">
        <v>5</v>
      </c>
      <c r="E33" s="62">
        <v>0</v>
      </c>
      <c r="F33" s="62">
        <v>0</v>
      </c>
      <c r="G33" s="62">
        <v>0</v>
      </c>
      <c r="H33" s="62">
        <v>0</v>
      </c>
      <c r="I33" s="62">
        <v>0</v>
      </c>
      <c r="J33" s="62">
        <v>0</v>
      </c>
      <c r="K33" s="62">
        <v>1</v>
      </c>
      <c r="L33" s="62">
        <v>0</v>
      </c>
      <c r="M33" s="62">
        <v>3</v>
      </c>
      <c r="N33" s="30">
        <f t="shared" si="3"/>
        <v>9</v>
      </c>
    </row>
    <row r="34" spans="1:14">
      <c r="A34" s="29" t="s">
        <v>123</v>
      </c>
      <c r="B34" s="62">
        <v>0</v>
      </c>
      <c r="C34" s="62">
        <v>0</v>
      </c>
      <c r="D34" s="62">
        <v>5</v>
      </c>
      <c r="E34" s="62">
        <v>0</v>
      </c>
      <c r="F34" s="62">
        <v>0</v>
      </c>
      <c r="G34" s="62">
        <v>0</v>
      </c>
      <c r="H34" s="62">
        <v>0</v>
      </c>
      <c r="I34" s="62">
        <v>1</v>
      </c>
      <c r="J34" s="62">
        <v>0</v>
      </c>
      <c r="K34" s="62">
        <v>0</v>
      </c>
      <c r="L34" s="62">
        <v>0</v>
      </c>
      <c r="M34" s="62">
        <v>0</v>
      </c>
      <c r="N34" s="30">
        <f t="shared" si="3"/>
        <v>6</v>
      </c>
    </row>
    <row r="35" spans="1:14">
      <c r="A35" s="29" t="s">
        <v>138</v>
      </c>
      <c r="B35" s="62">
        <v>0</v>
      </c>
      <c r="C35" s="62">
        <v>0</v>
      </c>
      <c r="D35" s="62">
        <v>0</v>
      </c>
      <c r="E35" s="62">
        <v>1</v>
      </c>
      <c r="F35" s="62">
        <v>2</v>
      </c>
      <c r="G35" s="62">
        <v>0</v>
      </c>
      <c r="H35" s="62">
        <v>0</v>
      </c>
      <c r="I35" s="62">
        <v>0</v>
      </c>
      <c r="J35" s="62">
        <v>0</v>
      </c>
      <c r="K35" s="62">
        <v>3</v>
      </c>
      <c r="L35" s="62">
        <v>0</v>
      </c>
      <c r="M35" s="62">
        <v>0</v>
      </c>
      <c r="N35" s="30">
        <f t="shared" si="3"/>
        <v>6</v>
      </c>
    </row>
    <row r="36" spans="1:14">
      <c r="A36" s="29" t="s">
        <v>124</v>
      </c>
      <c r="B36" s="62">
        <v>0</v>
      </c>
      <c r="C36" s="62">
        <v>0</v>
      </c>
      <c r="D36" s="62">
        <v>0</v>
      </c>
      <c r="E36" s="62">
        <v>0</v>
      </c>
      <c r="F36" s="62">
        <v>0</v>
      </c>
      <c r="G36" s="62">
        <v>0</v>
      </c>
      <c r="H36" s="62">
        <v>0</v>
      </c>
      <c r="I36" s="62">
        <v>3</v>
      </c>
      <c r="J36" s="62">
        <v>0</v>
      </c>
      <c r="K36" s="62">
        <v>0</v>
      </c>
      <c r="L36" s="62">
        <v>0</v>
      </c>
      <c r="M36" s="62">
        <v>0</v>
      </c>
      <c r="N36" s="30">
        <f t="shared" si="3"/>
        <v>3</v>
      </c>
    </row>
    <row r="37" spans="1:14" ht="13.5" thickBot="1">
      <c r="A37" s="29" t="s">
        <v>136</v>
      </c>
      <c r="B37" s="62">
        <v>0</v>
      </c>
      <c r="C37" s="62">
        <v>0</v>
      </c>
      <c r="D37" s="62">
        <v>0</v>
      </c>
      <c r="E37" s="62">
        <v>0</v>
      </c>
      <c r="F37" s="62">
        <v>0</v>
      </c>
      <c r="G37" s="62">
        <v>0</v>
      </c>
      <c r="H37" s="62">
        <v>0</v>
      </c>
      <c r="I37" s="62">
        <v>1</v>
      </c>
      <c r="J37" s="62">
        <v>0</v>
      </c>
      <c r="K37" s="62">
        <v>0</v>
      </c>
      <c r="L37" s="62">
        <v>0</v>
      </c>
      <c r="M37" s="62">
        <v>0</v>
      </c>
      <c r="N37" s="30">
        <f t="shared" si="3"/>
        <v>1</v>
      </c>
    </row>
    <row r="38" spans="1:14" ht="13.5" thickBot="1">
      <c r="A38" s="25" t="s">
        <v>142</v>
      </c>
      <c r="B38" s="180">
        <f t="shared" ref="B38:M38" si="7">SUM(B39:B67)</f>
        <v>113</v>
      </c>
      <c r="C38" s="180">
        <f t="shared" si="7"/>
        <v>226</v>
      </c>
      <c r="D38" s="180">
        <f t="shared" si="7"/>
        <v>264</v>
      </c>
      <c r="E38" s="180">
        <f t="shared" si="7"/>
        <v>536</v>
      </c>
      <c r="F38" s="180">
        <f t="shared" si="7"/>
        <v>805</v>
      </c>
      <c r="G38" s="180">
        <f t="shared" si="7"/>
        <v>223</v>
      </c>
      <c r="H38" s="180">
        <f t="shared" si="7"/>
        <v>171</v>
      </c>
      <c r="I38" s="180">
        <f t="shared" si="7"/>
        <v>326</v>
      </c>
      <c r="J38" s="180">
        <f t="shared" si="7"/>
        <v>322</v>
      </c>
      <c r="K38" s="180">
        <f t="shared" si="7"/>
        <v>436</v>
      </c>
      <c r="L38" s="180">
        <f t="shared" si="7"/>
        <v>388</v>
      </c>
      <c r="M38" s="180">
        <f t="shared" si="7"/>
        <v>289</v>
      </c>
      <c r="N38" s="26">
        <f t="shared" si="3"/>
        <v>4099</v>
      </c>
    </row>
    <row r="39" spans="1:14">
      <c r="A39" s="246" t="s">
        <v>179</v>
      </c>
      <c r="B39" s="242">
        <v>31</v>
      </c>
      <c r="C39" s="242">
        <v>89</v>
      </c>
      <c r="D39" s="242">
        <v>139</v>
      </c>
      <c r="E39" s="242">
        <v>217</v>
      </c>
      <c r="F39" s="242">
        <v>262</v>
      </c>
      <c r="G39" s="242">
        <v>81</v>
      </c>
      <c r="H39" s="242">
        <v>124</v>
      </c>
      <c r="I39" s="242">
        <v>176</v>
      </c>
      <c r="J39" s="242">
        <v>149</v>
      </c>
      <c r="K39" s="242">
        <v>249</v>
      </c>
      <c r="L39" s="242">
        <v>177</v>
      </c>
      <c r="M39" s="242">
        <v>129</v>
      </c>
      <c r="N39" s="212">
        <f t="shared" si="3"/>
        <v>1823</v>
      </c>
    </row>
    <row r="40" spans="1:14">
      <c r="A40" s="29" t="s">
        <v>182</v>
      </c>
      <c r="B40" s="62">
        <v>26</v>
      </c>
      <c r="C40" s="62">
        <v>6</v>
      </c>
      <c r="D40" s="62">
        <v>9</v>
      </c>
      <c r="E40" s="62">
        <v>77</v>
      </c>
      <c r="F40" s="62">
        <v>344</v>
      </c>
      <c r="G40" s="62">
        <v>60</v>
      </c>
      <c r="H40" s="62">
        <v>12</v>
      </c>
      <c r="I40" s="62">
        <v>33</v>
      </c>
      <c r="J40" s="62">
        <v>36</v>
      </c>
      <c r="K40" s="62">
        <v>59</v>
      </c>
      <c r="L40" s="62">
        <v>48</v>
      </c>
      <c r="M40" s="62">
        <v>83</v>
      </c>
      <c r="N40" s="30">
        <f t="shared" ref="N40:N71" si="8">SUM(B40:M40)</f>
        <v>793</v>
      </c>
    </row>
    <row r="41" spans="1:14">
      <c r="A41" s="96" t="s">
        <v>180</v>
      </c>
      <c r="B41" s="182">
        <v>8</v>
      </c>
      <c r="C41" s="182">
        <v>28</v>
      </c>
      <c r="D41" s="182">
        <v>40</v>
      </c>
      <c r="E41" s="182">
        <v>45</v>
      </c>
      <c r="F41" s="182">
        <v>63</v>
      </c>
      <c r="G41" s="182">
        <v>22</v>
      </c>
      <c r="H41" s="182">
        <v>7</v>
      </c>
      <c r="I41" s="182">
        <v>14</v>
      </c>
      <c r="J41" s="182">
        <v>59</v>
      </c>
      <c r="K41" s="182">
        <v>12</v>
      </c>
      <c r="L41" s="182">
        <v>98</v>
      </c>
      <c r="M41" s="182">
        <v>8</v>
      </c>
      <c r="N41" s="30">
        <f t="shared" si="8"/>
        <v>404</v>
      </c>
    </row>
    <row r="42" spans="1:14">
      <c r="A42" s="29" t="s">
        <v>192</v>
      </c>
      <c r="B42" s="62">
        <v>14</v>
      </c>
      <c r="C42" s="62">
        <v>33</v>
      </c>
      <c r="D42" s="62">
        <v>30</v>
      </c>
      <c r="E42" s="62">
        <v>58</v>
      </c>
      <c r="F42" s="62">
        <v>66</v>
      </c>
      <c r="G42" s="62">
        <v>27</v>
      </c>
      <c r="H42" s="62">
        <v>17</v>
      </c>
      <c r="I42" s="62">
        <v>23</v>
      </c>
      <c r="J42" s="62">
        <v>68</v>
      </c>
      <c r="K42" s="62">
        <f>11+9</f>
        <v>20</v>
      </c>
      <c r="L42" s="62">
        <v>4</v>
      </c>
      <c r="M42" s="62">
        <v>4</v>
      </c>
      <c r="N42" s="30">
        <f t="shared" si="8"/>
        <v>364</v>
      </c>
    </row>
    <row r="43" spans="1:14">
      <c r="A43" s="29" t="s">
        <v>190</v>
      </c>
      <c r="B43" s="62">
        <v>0</v>
      </c>
      <c r="C43" s="62">
        <v>4</v>
      </c>
      <c r="D43" s="62">
        <v>24</v>
      </c>
      <c r="E43" s="62">
        <v>69</v>
      </c>
      <c r="F43" s="62">
        <v>0</v>
      </c>
      <c r="G43" s="62">
        <v>19</v>
      </c>
      <c r="H43" s="62">
        <v>11</v>
      </c>
      <c r="I43" s="62">
        <v>44</v>
      </c>
      <c r="J43" s="62">
        <v>0</v>
      </c>
      <c r="K43" s="62">
        <v>7</v>
      </c>
      <c r="L43" s="62">
        <v>21</v>
      </c>
      <c r="M43" s="62">
        <v>23</v>
      </c>
      <c r="N43" s="30">
        <f t="shared" si="8"/>
        <v>222</v>
      </c>
    </row>
    <row r="44" spans="1:14">
      <c r="A44" s="29" t="s">
        <v>164</v>
      </c>
      <c r="B44" s="62">
        <v>9</v>
      </c>
      <c r="C44" s="62">
        <v>2</v>
      </c>
      <c r="D44" s="62">
        <v>0</v>
      </c>
      <c r="E44" s="62">
        <v>20</v>
      </c>
      <c r="F44" s="62">
        <v>28</v>
      </c>
      <c r="G44" s="62">
        <v>0</v>
      </c>
      <c r="H44" s="62">
        <v>0</v>
      </c>
      <c r="I44" s="62">
        <v>8</v>
      </c>
      <c r="J44" s="62">
        <v>0</v>
      </c>
      <c r="K44" s="62">
        <v>2</v>
      </c>
      <c r="L44" s="62">
        <v>0</v>
      </c>
      <c r="M44" s="62">
        <v>0</v>
      </c>
      <c r="N44" s="30">
        <f t="shared" si="8"/>
        <v>69</v>
      </c>
    </row>
    <row r="45" spans="1:14">
      <c r="A45" s="29" t="s">
        <v>157</v>
      </c>
      <c r="B45" s="62">
        <v>10</v>
      </c>
      <c r="C45" s="62">
        <v>34</v>
      </c>
      <c r="D45" s="62">
        <v>10</v>
      </c>
      <c r="E45" s="62">
        <v>5</v>
      </c>
      <c r="F45" s="62">
        <v>0</v>
      </c>
      <c r="G45" s="62">
        <v>5</v>
      </c>
      <c r="H45" s="62">
        <v>0</v>
      </c>
      <c r="I45" s="62">
        <v>0</v>
      </c>
      <c r="J45" s="62">
        <v>2</v>
      </c>
      <c r="K45" s="62">
        <v>0</v>
      </c>
      <c r="L45" s="62">
        <v>0</v>
      </c>
      <c r="M45" s="62">
        <v>0</v>
      </c>
      <c r="N45" s="30">
        <f t="shared" si="8"/>
        <v>66</v>
      </c>
    </row>
    <row r="46" spans="1:14">
      <c r="A46" s="29" t="s">
        <v>178</v>
      </c>
      <c r="B46" s="62">
        <v>0</v>
      </c>
      <c r="C46" s="62">
        <v>0</v>
      </c>
      <c r="D46" s="62">
        <v>0</v>
      </c>
      <c r="E46" s="62">
        <v>27</v>
      </c>
      <c r="F46" s="62">
        <v>21</v>
      </c>
      <c r="G46" s="62">
        <v>0</v>
      </c>
      <c r="H46" s="62">
        <v>0</v>
      </c>
      <c r="I46" s="62">
        <v>7</v>
      </c>
      <c r="J46" s="62">
        <v>0</v>
      </c>
      <c r="K46" s="62">
        <v>0</v>
      </c>
      <c r="L46" s="62">
        <v>0</v>
      </c>
      <c r="M46" s="62">
        <v>0</v>
      </c>
      <c r="N46" s="30">
        <f t="shared" si="8"/>
        <v>55</v>
      </c>
    </row>
    <row r="47" spans="1:14">
      <c r="A47" s="29" t="s">
        <v>177</v>
      </c>
      <c r="B47" s="62">
        <v>0</v>
      </c>
      <c r="C47" s="62">
        <v>0</v>
      </c>
      <c r="D47" s="62">
        <v>5</v>
      </c>
      <c r="E47" s="62">
        <v>2</v>
      </c>
      <c r="F47" s="62">
        <v>0</v>
      </c>
      <c r="G47" s="62">
        <v>0</v>
      </c>
      <c r="H47" s="62">
        <v>0</v>
      </c>
      <c r="I47" s="62">
        <v>0</v>
      </c>
      <c r="J47" s="62">
        <v>0</v>
      </c>
      <c r="K47" s="62">
        <v>0</v>
      </c>
      <c r="L47" s="62">
        <v>40</v>
      </c>
      <c r="M47" s="62">
        <v>0</v>
      </c>
      <c r="N47" s="30">
        <f t="shared" si="8"/>
        <v>47</v>
      </c>
    </row>
    <row r="48" spans="1:14">
      <c r="A48" s="29" t="s">
        <v>191</v>
      </c>
      <c r="B48" s="62">
        <v>0</v>
      </c>
      <c r="C48" s="62">
        <v>0</v>
      </c>
      <c r="D48" s="62">
        <v>0</v>
      </c>
      <c r="E48" s="62">
        <v>12</v>
      </c>
      <c r="F48" s="62">
        <v>9</v>
      </c>
      <c r="G48" s="62">
        <v>3</v>
      </c>
      <c r="H48" s="62">
        <v>0</v>
      </c>
      <c r="I48" s="62">
        <v>0</v>
      </c>
      <c r="J48" s="62">
        <v>0</v>
      </c>
      <c r="K48" s="62">
        <v>7</v>
      </c>
      <c r="L48" s="62">
        <v>0</v>
      </c>
      <c r="M48" s="62">
        <v>10</v>
      </c>
      <c r="N48" s="30">
        <f t="shared" si="8"/>
        <v>41</v>
      </c>
    </row>
    <row r="49" spans="1:14">
      <c r="A49" s="29" t="s">
        <v>187</v>
      </c>
      <c r="B49" s="62">
        <v>0</v>
      </c>
      <c r="C49" s="62">
        <v>0</v>
      </c>
      <c r="D49" s="62">
        <v>0</v>
      </c>
      <c r="E49" s="62">
        <v>0</v>
      </c>
      <c r="F49" s="62">
        <v>0</v>
      </c>
      <c r="G49" s="62">
        <v>5</v>
      </c>
      <c r="H49" s="62">
        <v>0</v>
      </c>
      <c r="I49" s="62">
        <v>0</v>
      </c>
      <c r="J49" s="62">
        <v>3</v>
      </c>
      <c r="K49" s="62">
        <v>28</v>
      </c>
      <c r="L49" s="62">
        <v>0</v>
      </c>
      <c r="M49" s="62">
        <v>0</v>
      </c>
      <c r="N49" s="30">
        <f t="shared" si="8"/>
        <v>36</v>
      </c>
    </row>
    <row r="50" spans="1:14">
      <c r="A50" s="29" t="s">
        <v>152</v>
      </c>
      <c r="B50" s="62">
        <v>4</v>
      </c>
      <c r="C50" s="62">
        <v>18</v>
      </c>
      <c r="D50" s="62">
        <v>0</v>
      </c>
      <c r="E50" s="62">
        <v>0</v>
      </c>
      <c r="F50" s="62">
        <v>0</v>
      </c>
      <c r="G50" s="62">
        <v>0</v>
      </c>
      <c r="H50" s="62">
        <v>0</v>
      </c>
      <c r="I50" s="62">
        <v>2</v>
      </c>
      <c r="J50" s="62">
        <v>0</v>
      </c>
      <c r="K50" s="62">
        <v>9</v>
      </c>
      <c r="L50" s="62">
        <v>0</v>
      </c>
      <c r="M50" s="62">
        <v>0</v>
      </c>
      <c r="N50" s="30">
        <f t="shared" si="8"/>
        <v>33</v>
      </c>
    </row>
    <row r="51" spans="1:14">
      <c r="A51" s="29" t="s">
        <v>165</v>
      </c>
      <c r="B51" s="62">
        <v>0</v>
      </c>
      <c r="C51" s="62">
        <v>0</v>
      </c>
      <c r="D51" s="62">
        <v>0</v>
      </c>
      <c r="E51" s="62">
        <v>0</v>
      </c>
      <c r="F51" s="62">
        <v>0</v>
      </c>
      <c r="G51" s="62">
        <v>0</v>
      </c>
      <c r="H51" s="62">
        <v>0</v>
      </c>
      <c r="I51" s="62">
        <v>0</v>
      </c>
      <c r="J51" s="62">
        <v>0</v>
      </c>
      <c r="K51" s="62">
        <v>0</v>
      </c>
      <c r="L51" s="62">
        <v>0</v>
      </c>
      <c r="M51" s="62">
        <v>32</v>
      </c>
      <c r="N51" s="30">
        <f t="shared" si="8"/>
        <v>32</v>
      </c>
    </row>
    <row r="52" spans="1:14">
      <c r="A52" s="29" t="s">
        <v>172</v>
      </c>
      <c r="B52" s="62">
        <v>0</v>
      </c>
      <c r="C52" s="62">
        <v>2</v>
      </c>
      <c r="D52" s="62">
        <v>0</v>
      </c>
      <c r="E52" s="62">
        <v>0</v>
      </c>
      <c r="F52" s="62">
        <v>0</v>
      </c>
      <c r="G52" s="62">
        <v>0</v>
      </c>
      <c r="H52" s="62">
        <v>0</v>
      </c>
      <c r="I52" s="62">
        <v>4</v>
      </c>
      <c r="J52" s="62">
        <v>0</v>
      </c>
      <c r="K52" s="62">
        <v>20</v>
      </c>
      <c r="L52" s="62">
        <v>0</v>
      </c>
      <c r="M52" s="62">
        <v>0</v>
      </c>
      <c r="N52" s="30">
        <f t="shared" si="8"/>
        <v>26</v>
      </c>
    </row>
    <row r="53" spans="1:14">
      <c r="A53" s="29" t="s">
        <v>153</v>
      </c>
      <c r="B53" s="62">
        <v>0</v>
      </c>
      <c r="C53" s="62">
        <v>3</v>
      </c>
      <c r="D53" s="62">
        <v>0</v>
      </c>
      <c r="E53" s="62">
        <v>0</v>
      </c>
      <c r="F53" s="62">
        <v>0</v>
      </c>
      <c r="G53" s="62">
        <v>0</v>
      </c>
      <c r="H53" s="62">
        <v>0</v>
      </c>
      <c r="I53" s="62">
        <v>0</v>
      </c>
      <c r="J53" s="62">
        <v>5</v>
      </c>
      <c r="K53" s="62">
        <v>7</v>
      </c>
      <c r="L53" s="62">
        <v>0</v>
      </c>
      <c r="M53" s="62">
        <v>0</v>
      </c>
      <c r="N53" s="30">
        <f t="shared" si="8"/>
        <v>15</v>
      </c>
    </row>
    <row r="54" spans="1:14">
      <c r="A54" s="29" t="s">
        <v>155</v>
      </c>
      <c r="B54" s="62">
        <v>0</v>
      </c>
      <c r="C54" s="62">
        <v>0</v>
      </c>
      <c r="D54" s="62">
        <v>2</v>
      </c>
      <c r="E54" s="62">
        <v>0</v>
      </c>
      <c r="F54" s="62">
        <v>0</v>
      </c>
      <c r="G54" s="62">
        <v>0</v>
      </c>
      <c r="H54" s="62">
        <v>0</v>
      </c>
      <c r="I54" s="62">
        <v>9</v>
      </c>
      <c r="J54" s="62">
        <v>0</v>
      </c>
      <c r="K54" s="62">
        <v>4</v>
      </c>
      <c r="L54" s="62">
        <v>0</v>
      </c>
      <c r="M54" s="62">
        <v>0</v>
      </c>
      <c r="N54" s="30">
        <f t="shared" si="8"/>
        <v>15</v>
      </c>
    </row>
    <row r="55" spans="1:14">
      <c r="A55" s="29" t="s">
        <v>174</v>
      </c>
      <c r="B55" s="62">
        <v>0</v>
      </c>
      <c r="C55" s="62">
        <v>0</v>
      </c>
      <c r="D55" s="62">
        <v>5</v>
      </c>
      <c r="E55" s="62">
        <v>0</v>
      </c>
      <c r="F55" s="62">
        <v>0</v>
      </c>
      <c r="G55" s="62">
        <v>0</v>
      </c>
      <c r="H55" s="62">
        <v>0</v>
      </c>
      <c r="I55" s="62">
        <v>0</v>
      </c>
      <c r="J55" s="62">
        <v>0</v>
      </c>
      <c r="K55" s="62">
        <v>9</v>
      </c>
      <c r="L55" s="62">
        <v>0</v>
      </c>
      <c r="M55" s="62">
        <v>0</v>
      </c>
      <c r="N55" s="30">
        <f t="shared" si="8"/>
        <v>14</v>
      </c>
    </row>
    <row r="56" spans="1:14">
      <c r="A56" s="29" t="s">
        <v>156</v>
      </c>
      <c r="B56" s="62">
        <v>2</v>
      </c>
      <c r="C56" s="62">
        <v>0</v>
      </c>
      <c r="D56" s="62">
        <v>0</v>
      </c>
      <c r="E56" s="62">
        <v>0</v>
      </c>
      <c r="F56" s="62">
        <v>8</v>
      </c>
      <c r="G56" s="62">
        <v>0</v>
      </c>
      <c r="H56" s="62">
        <v>0</v>
      </c>
      <c r="I56" s="62">
        <v>0</v>
      </c>
      <c r="J56" s="62">
        <v>0</v>
      </c>
      <c r="K56" s="62">
        <v>0</v>
      </c>
      <c r="L56" s="62">
        <v>0</v>
      </c>
      <c r="M56" s="62">
        <v>0</v>
      </c>
      <c r="N56" s="30">
        <f t="shared" si="8"/>
        <v>10</v>
      </c>
    </row>
    <row r="57" spans="1:14">
      <c r="A57" s="29" t="s">
        <v>350</v>
      </c>
      <c r="B57" s="62">
        <v>0</v>
      </c>
      <c r="C57" s="62">
        <v>4</v>
      </c>
      <c r="D57" s="62">
        <v>0</v>
      </c>
      <c r="E57" s="62">
        <v>0</v>
      </c>
      <c r="F57" s="62">
        <v>3</v>
      </c>
      <c r="G57" s="62">
        <v>0</v>
      </c>
      <c r="H57" s="62">
        <v>0</v>
      </c>
      <c r="I57" s="62">
        <v>0</v>
      </c>
      <c r="J57" s="62">
        <v>0</v>
      </c>
      <c r="K57" s="62">
        <v>0</v>
      </c>
      <c r="L57" s="62">
        <v>0</v>
      </c>
      <c r="M57" s="62">
        <v>0</v>
      </c>
      <c r="N57" s="30">
        <f t="shared" si="8"/>
        <v>7</v>
      </c>
    </row>
    <row r="58" spans="1:14" s="51" customFormat="1" ht="13.5" customHeight="1">
      <c r="A58" s="29" t="s">
        <v>354</v>
      </c>
      <c r="B58" s="62">
        <v>4</v>
      </c>
      <c r="C58" s="62">
        <v>0</v>
      </c>
      <c r="D58" s="62">
        <v>0</v>
      </c>
      <c r="E58" s="62">
        <v>0</v>
      </c>
      <c r="F58" s="62">
        <v>0</v>
      </c>
      <c r="G58" s="62">
        <v>0</v>
      </c>
      <c r="H58" s="62">
        <v>0</v>
      </c>
      <c r="I58" s="62">
        <v>0</v>
      </c>
      <c r="J58" s="62">
        <v>0</v>
      </c>
      <c r="K58" s="62">
        <v>0</v>
      </c>
      <c r="L58" s="62">
        <v>0</v>
      </c>
      <c r="M58" s="62">
        <v>0</v>
      </c>
      <c r="N58" s="30">
        <f t="shared" si="8"/>
        <v>4</v>
      </c>
    </row>
    <row r="59" spans="1:14" s="44" customFormat="1">
      <c r="A59" s="29" t="s">
        <v>185</v>
      </c>
      <c r="B59" s="62">
        <v>0</v>
      </c>
      <c r="C59" s="62">
        <v>0</v>
      </c>
      <c r="D59" s="62">
        <v>0</v>
      </c>
      <c r="E59" s="62">
        <v>4</v>
      </c>
      <c r="F59" s="62">
        <v>0</v>
      </c>
      <c r="G59" s="62">
        <v>0</v>
      </c>
      <c r="H59" s="62">
        <v>0</v>
      </c>
      <c r="I59" s="62">
        <v>0</v>
      </c>
      <c r="J59" s="62">
        <v>0</v>
      </c>
      <c r="K59" s="62">
        <v>0</v>
      </c>
      <c r="L59" s="62">
        <v>0</v>
      </c>
      <c r="M59" s="62">
        <v>0</v>
      </c>
      <c r="N59" s="30">
        <f t="shared" si="8"/>
        <v>4</v>
      </c>
    </row>
    <row r="60" spans="1:14">
      <c r="A60" s="29" t="s">
        <v>188</v>
      </c>
      <c r="B60" s="62">
        <v>2</v>
      </c>
      <c r="C60" s="62">
        <v>0</v>
      </c>
      <c r="D60" s="62">
        <v>0</v>
      </c>
      <c r="E60" s="62">
        <v>0</v>
      </c>
      <c r="F60" s="62">
        <v>0</v>
      </c>
      <c r="G60" s="62">
        <v>0</v>
      </c>
      <c r="H60" s="62">
        <v>0</v>
      </c>
      <c r="I60" s="62">
        <v>2</v>
      </c>
      <c r="J60" s="62">
        <v>0</v>
      </c>
      <c r="K60" s="62">
        <v>0</v>
      </c>
      <c r="L60" s="62">
        <v>0</v>
      </c>
      <c r="M60" s="62">
        <v>0</v>
      </c>
      <c r="N60" s="30">
        <f t="shared" si="8"/>
        <v>4</v>
      </c>
    </row>
    <row r="61" spans="1:14">
      <c r="A61" s="29" t="s">
        <v>228</v>
      </c>
      <c r="B61" s="62">
        <v>0</v>
      </c>
      <c r="C61" s="62">
        <v>0</v>
      </c>
      <c r="D61" s="62">
        <v>0</v>
      </c>
      <c r="E61" s="62">
        <v>0</v>
      </c>
      <c r="F61" s="62">
        <v>0</v>
      </c>
      <c r="G61" s="62">
        <v>0</v>
      </c>
      <c r="H61" s="62">
        <v>0</v>
      </c>
      <c r="I61" s="62">
        <v>4</v>
      </c>
      <c r="J61" s="62">
        <v>0</v>
      </c>
      <c r="K61" s="62">
        <v>0</v>
      </c>
      <c r="L61" s="62">
        <v>0</v>
      </c>
      <c r="M61" s="62">
        <v>0</v>
      </c>
      <c r="N61" s="30">
        <f t="shared" si="8"/>
        <v>4</v>
      </c>
    </row>
    <row r="62" spans="1:14">
      <c r="A62" s="29" t="s">
        <v>151</v>
      </c>
      <c r="B62" s="62">
        <v>3</v>
      </c>
      <c r="C62" s="62">
        <v>0</v>
      </c>
      <c r="D62" s="62">
        <v>0</v>
      </c>
      <c r="E62" s="62">
        <v>0</v>
      </c>
      <c r="F62" s="62">
        <v>0</v>
      </c>
      <c r="G62" s="62">
        <v>0</v>
      </c>
      <c r="H62" s="62">
        <v>0</v>
      </c>
      <c r="I62" s="62">
        <v>0</v>
      </c>
      <c r="J62" s="62">
        <v>0</v>
      </c>
      <c r="K62" s="62">
        <v>0</v>
      </c>
      <c r="L62" s="62">
        <v>0</v>
      </c>
      <c r="M62" s="62">
        <v>0</v>
      </c>
      <c r="N62" s="30">
        <f t="shared" si="8"/>
        <v>3</v>
      </c>
    </row>
    <row r="63" spans="1:14">
      <c r="A63" s="29" t="s">
        <v>160</v>
      </c>
      <c r="B63" s="62">
        <v>0</v>
      </c>
      <c r="C63" s="62">
        <v>2</v>
      </c>
      <c r="D63" s="62">
        <v>0</v>
      </c>
      <c r="E63" s="62">
        <v>0</v>
      </c>
      <c r="F63" s="62">
        <v>1</v>
      </c>
      <c r="G63" s="62">
        <v>0</v>
      </c>
      <c r="H63" s="62">
        <v>0</v>
      </c>
      <c r="I63" s="62">
        <v>0</v>
      </c>
      <c r="J63" s="62">
        <v>0</v>
      </c>
      <c r="K63" s="62">
        <v>0</v>
      </c>
      <c r="L63" s="62">
        <v>0</v>
      </c>
      <c r="M63" s="62">
        <v>0</v>
      </c>
      <c r="N63" s="30">
        <f t="shared" si="8"/>
        <v>3</v>
      </c>
    </row>
    <row r="64" spans="1:14">
      <c r="A64" s="29" t="s">
        <v>143</v>
      </c>
      <c r="B64" s="62">
        <v>0</v>
      </c>
      <c r="C64" s="62">
        <v>0</v>
      </c>
      <c r="D64" s="62">
        <v>0</v>
      </c>
      <c r="E64" s="62">
        <v>0</v>
      </c>
      <c r="F64" s="62">
        <v>0</v>
      </c>
      <c r="G64" s="62">
        <v>0</v>
      </c>
      <c r="H64" s="62">
        <v>0</v>
      </c>
      <c r="I64" s="62">
        <v>0</v>
      </c>
      <c r="J64" s="62">
        <v>0</v>
      </c>
      <c r="K64" s="62">
        <v>2</v>
      </c>
      <c r="L64" s="62">
        <v>0</v>
      </c>
      <c r="M64" s="62">
        <v>0</v>
      </c>
      <c r="N64" s="30">
        <f t="shared" si="8"/>
        <v>2</v>
      </c>
    </row>
    <row r="65" spans="1:14">
      <c r="A65" s="29" t="s">
        <v>168</v>
      </c>
      <c r="B65" s="62">
        <v>0</v>
      </c>
      <c r="C65" s="62">
        <v>0</v>
      </c>
      <c r="D65" s="62">
        <v>0</v>
      </c>
      <c r="E65" s="62">
        <v>0</v>
      </c>
      <c r="F65" s="62">
        <v>0</v>
      </c>
      <c r="G65" s="62">
        <v>1</v>
      </c>
      <c r="H65" s="62">
        <v>0</v>
      </c>
      <c r="I65" s="62">
        <v>0</v>
      </c>
      <c r="J65" s="62">
        <v>0</v>
      </c>
      <c r="K65" s="62">
        <v>0</v>
      </c>
      <c r="L65" s="62">
        <v>0</v>
      </c>
      <c r="M65" s="62">
        <v>0</v>
      </c>
      <c r="N65" s="30">
        <f t="shared" si="8"/>
        <v>1</v>
      </c>
    </row>
    <row r="66" spans="1:14">
      <c r="A66" s="29" t="s">
        <v>355</v>
      </c>
      <c r="B66" s="62">
        <v>0</v>
      </c>
      <c r="C66" s="62">
        <v>1</v>
      </c>
      <c r="D66" s="62">
        <v>0</v>
      </c>
      <c r="E66" s="62">
        <v>0</v>
      </c>
      <c r="F66" s="62">
        <v>0</v>
      </c>
      <c r="G66" s="62">
        <v>0</v>
      </c>
      <c r="H66" s="62">
        <v>0</v>
      </c>
      <c r="I66" s="62">
        <v>0</v>
      </c>
      <c r="J66" s="62">
        <v>0</v>
      </c>
      <c r="K66" s="62">
        <v>0</v>
      </c>
      <c r="L66" s="62">
        <v>0</v>
      </c>
      <c r="M66" s="62">
        <v>0</v>
      </c>
      <c r="N66" s="30">
        <f t="shared" si="8"/>
        <v>1</v>
      </c>
    </row>
    <row r="67" spans="1:14" ht="13.5" thickBot="1">
      <c r="A67" s="29" t="s">
        <v>181</v>
      </c>
      <c r="B67" s="62">
        <v>0</v>
      </c>
      <c r="C67" s="62">
        <v>0</v>
      </c>
      <c r="D67" s="62">
        <v>0</v>
      </c>
      <c r="E67" s="62">
        <v>0</v>
      </c>
      <c r="F67" s="62">
        <v>0</v>
      </c>
      <c r="G67" s="62">
        <v>0</v>
      </c>
      <c r="H67" s="62">
        <v>0</v>
      </c>
      <c r="I67" s="62">
        <v>0</v>
      </c>
      <c r="J67" s="62">
        <v>0</v>
      </c>
      <c r="K67" s="62">
        <v>1</v>
      </c>
      <c r="L67" s="62">
        <v>0</v>
      </c>
      <c r="M67" s="62">
        <v>0</v>
      </c>
      <c r="N67" s="30">
        <f t="shared" si="8"/>
        <v>1</v>
      </c>
    </row>
    <row r="68" spans="1:14" ht="13.5" thickBot="1">
      <c r="A68" s="25" t="s">
        <v>195</v>
      </c>
      <c r="B68" s="180">
        <f>SUM(B69:B70)</f>
        <v>9</v>
      </c>
      <c r="C68" s="180">
        <f t="shared" ref="C68:M68" si="9">SUM(C69:C70)</f>
        <v>13</v>
      </c>
      <c r="D68" s="180">
        <f t="shared" si="9"/>
        <v>0</v>
      </c>
      <c r="E68" s="180">
        <f t="shared" si="9"/>
        <v>16</v>
      </c>
      <c r="F68" s="180">
        <f t="shared" si="9"/>
        <v>30</v>
      </c>
      <c r="G68" s="180">
        <f t="shared" si="9"/>
        <v>11</v>
      </c>
      <c r="H68" s="180">
        <f t="shared" si="9"/>
        <v>8</v>
      </c>
      <c r="I68" s="180">
        <f t="shared" si="9"/>
        <v>6</v>
      </c>
      <c r="J68" s="180">
        <f t="shared" si="9"/>
        <v>0</v>
      </c>
      <c r="K68" s="180">
        <f t="shared" si="9"/>
        <v>9</v>
      </c>
      <c r="L68" s="180">
        <f t="shared" si="9"/>
        <v>35</v>
      </c>
      <c r="M68" s="180">
        <f t="shared" si="9"/>
        <v>0</v>
      </c>
      <c r="N68" s="26">
        <f t="shared" si="8"/>
        <v>137</v>
      </c>
    </row>
    <row r="69" spans="1:14">
      <c r="A69" s="27" t="s">
        <v>197</v>
      </c>
      <c r="B69" s="84">
        <v>9</v>
      </c>
      <c r="C69" s="84">
        <v>13</v>
      </c>
      <c r="D69" s="84">
        <v>0</v>
      </c>
      <c r="E69" s="84">
        <v>16</v>
      </c>
      <c r="F69" s="84">
        <v>30</v>
      </c>
      <c r="G69" s="84">
        <v>9</v>
      </c>
      <c r="H69" s="84">
        <v>8</v>
      </c>
      <c r="I69" s="84">
        <v>6</v>
      </c>
      <c r="J69" s="84">
        <v>0</v>
      </c>
      <c r="K69" s="84">
        <v>9</v>
      </c>
      <c r="L69" s="84">
        <v>35</v>
      </c>
      <c r="M69" s="84">
        <v>0</v>
      </c>
      <c r="N69" s="360">
        <f t="shared" si="8"/>
        <v>135</v>
      </c>
    </row>
    <row r="70" spans="1:14" ht="13.5" thickBot="1">
      <c r="A70" s="246" t="s">
        <v>198</v>
      </c>
      <c r="B70" s="242">
        <v>0</v>
      </c>
      <c r="C70" s="242">
        <v>0</v>
      </c>
      <c r="D70" s="242">
        <v>0</v>
      </c>
      <c r="E70" s="242">
        <v>0</v>
      </c>
      <c r="F70" s="242">
        <v>0</v>
      </c>
      <c r="G70" s="242">
        <v>2</v>
      </c>
      <c r="H70" s="242">
        <v>0</v>
      </c>
      <c r="I70" s="242">
        <v>0</v>
      </c>
      <c r="J70" s="242">
        <v>0</v>
      </c>
      <c r="K70" s="242">
        <v>0</v>
      </c>
      <c r="L70" s="242">
        <v>0</v>
      </c>
      <c r="M70" s="242">
        <v>0</v>
      </c>
      <c r="N70" s="212">
        <f t="shared" si="8"/>
        <v>2</v>
      </c>
    </row>
    <row r="71" spans="1:14" ht="13.5" thickBot="1">
      <c r="A71" s="25" t="s">
        <v>232</v>
      </c>
      <c r="B71" s="113">
        <v>127</v>
      </c>
      <c r="C71" s="113">
        <v>130</v>
      </c>
      <c r="D71" s="113">
        <v>205</v>
      </c>
      <c r="E71" s="113">
        <v>348</v>
      </c>
      <c r="F71" s="113">
        <v>181</v>
      </c>
      <c r="G71" s="113">
        <v>208</v>
      </c>
      <c r="H71" s="113">
        <v>168</v>
      </c>
      <c r="I71" s="113">
        <v>200</v>
      </c>
      <c r="J71" s="113">
        <v>95</v>
      </c>
      <c r="K71" s="113">
        <v>29</v>
      </c>
      <c r="L71" s="113">
        <v>18</v>
      </c>
      <c r="M71" s="113">
        <v>53</v>
      </c>
      <c r="N71" s="26">
        <f t="shared" si="8"/>
        <v>1762</v>
      </c>
    </row>
    <row r="72" spans="1:14" ht="13.5" thickBot="1">
      <c r="A72" s="33" t="s">
        <v>345</v>
      </c>
      <c r="B72" s="294">
        <f>20+6+3+4+27</f>
        <v>60</v>
      </c>
      <c r="C72" s="294">
        <f>14+3+10+7+2+18+6</f>
        <v>60</v>
      </c>
      <c r="D72" s="294">
        <f>2+14+10+17+8+11+2+3+87</f>
        <v>154</v>
      </c>
      <c r="E72" s="294">
        <f>17+13+17+18+3+15+16+9</f>
        <v>108</v>
      </c>
      <c r="F72" s="294">
        <f>339+5+6+29+3+34+26+4+5</f>
        <v>451</v>
      </c>
      <c r="G72" s="294">
        <f>3+7+4+2</f>
        <v>16</v>
      </c>
      <c r="H72" s="294">
        <f>11+6+28+5+10+13+27+22+2+9+5+4</f>
        <v>142</v>
      </c>
      <c r="I72" s="294">
        <v>8</v>
      </c>
      <c r="J72" s="294">
        <f>10+2+9+28+6+23+31+9+67</f>
        <v>185</v>
      </c>
      <c r="K72" s="294">
        <v>14</v>
      </c>
      <c r="L72" s="294">
        <f>25+3+15+21+60+19+28+43+11+26+30+14+18+12+5+7</f>
        <v>337</v>
      </c>
      <c r="M72" s="294">
        <f>12+29+4+15+27+9+19+24+8+7+8+8+8+7+27</f>
        <v>212</v>
      </c>
      <c r="N72" s="425">
        <f t="shared" ref="N72" si="10">SUM(B72:M72)</f>
        <v>1747</v>
      </c>
    </row>
    <row r="73" spans="1:14" s="51" customFormat="1" ht="13.5" customHeight="1">
      <c r="A73" s="3" t="s">
        <v>221</v>
      </c>
      <c r="I73" s="23" t="s">
        <v>297</v>
      </c>
      <c r="N73" s="154"/>
    </row>
    <row r="74" spans="1:14">
      <c r="A74" s="38"/>
    </row>
    <row r="75" spans="1:14">
      <c r="A75" s="38"/>
    </row>
    <row r="76" spans="1:14">
      <c r="A76" s="38"/>
    </row>
    <row r="77" spans="1:14">
      <c r="A77" s="38"/>
    </row>
    <row r="78" spans="1:14">
      <c r="A78" s="38"/>
    </row>
    <row r="79" spans="1:14">
      <c r="A79" s="38"/>
    </row>
    <row r="80" spans="1:14">
      <c r="A80" s="38"/>
    </row>
    <row r="81" spans="1:1">
      <c r="A81" s="38"/>
    </row>
    <row r="82" spans="1:1">
      <c r="A82" s="38"/>
    </row>
    <row r="83" spans="1:1">
      <c r="A83" s="38"/>
    </row>
    <row r="84" spans="1:1">
      <c r="A84" s="38"/>
    </row>
    <row r="85" spans="1:1">
      <c r="A85" s="38"/>
    </row>
    <row r="86" spans="1:1">
      <c r="A86" s="38"/>
    </row>
    <row r="87" spans="1:1">
      <c r="A87" s="38"/>
    </row>
    <row r="88" spans="1:1">
      <c r="A88" s="38"/>
    </row>
    <row r="89" spans="1:1">
      <c r="A89" s="38"/>
    </row>
    <row r="90" spans="1:1">
      <c r="A90" s="38"/>
    </row>
    <row r="91" spans="1:1">
      <c r="A91" s="38"/>
    </row>
    <row r="92" spans="1:1">
      <c r="A92" s="38"/>
    </row>
    <row r="93" spans="1:1">
      <c r="A93" s="38"/>
    </row>
    <row r="94" spans="1:1">
      <c r="A94" s="38"/>
    </row>
    <row r="95" spans="1:1">
      <c r="A95" s="38"/>
    </row>
    <row r="96" spans="1:1">
      <c r="A96" s="38"/>
    </row>
    <row r="97" spans="1:1">
      <c r="A97" s="38"/>
    </row>
    <row r="98" spans="1:1">
      <c r="A98" s="38"/>
    </row>
    <row r="99" spans="1:1">
      <c r="A99" s="38"/>
    </row>
    <row r="100" spans="1:1">
      <c r="A100" s="38"/>
    </row>
    <row r="101" spans="1:1">
      <c r="A101" s="38"/>
    </row>
    <row r="102" spans="1:1">
      <c r="A102" s="38"/>
    </row>
    <row r="103" spans="1:1">
      <c r="A103" s="38"/>
    </row>
    <row r="104" spans="1:1">
      <c r="A104" s="38"/>
    </row>
    <row r="105" spans="1:1">
      <c r="A105" s="38"/>
    </row>
    <row r="106" spans="1:1">
      <c r="A106" s="38"/>
    </row>
    <row r="107" spans="1:1">
      <c r="A107" s="38"/>
    </row>
    <row r="108" spans="1:1">
      <c r="A108" s="38"/>
    </row>
    <row r="109" spans="1:1">
      <c r="A109" s="38"/>
    </row>
    <row r="110" spans="1:1">
      <c r="A110" s="38"/>
    </row>
    <row r="111" spans="1:1">
      <c r="A111" s="38"/>
    </row>
    <row r="112" spans="1:1">
      <c r="A112" s="38"/>
    </row>
    <row r="113" spans="1:1">
      <c r="A113" s="38"/>
    </row>
    <row r="114" spans="1:1">
      <c r="A114" s="38"/>
    </row>
    <row r="115" spans="1:1">
      <c r="A115" s="38"/>
    </row>
    <row r="116" spans="1:1">
      <c r="A116" s="38"/>
    </row>
    <row r="117" spans="1:1">
      <c r="A117" s="38"/>
    </row>
    <row r="118" spans="1:1">
      <c r="A118" s="38"/>
    </row>
    <row r="119" spans="1:1">
      <c r="A119" s="38"/>
    </row>
    <row r="120" spans="1:1">
      <c r="A120" s="38"/>
    </row>
    <row r="121" spans="1:1">
      <c r="A121" s="38"/>
    </row>
    <row r="122" spans="1:1">
      <c r="A122" s="38"/>
    </row>
    <row r="123" spans="1:1">
      <c r="A123" s="38"/>
    </row>
    <row r="124" spans="1:1">
      <c r="A124" s="38"/>
    </row>
    <row r="125" spans="1:1">
      <c r="A125" s="38"/>
    </row>
    <row r="126" spans="1:1">
      <c r="A126" s="38"/>
    </row>
    <row r="127" spans="1:1">
      <c r="A127" s="38"/>
    </row>
    <row r="128" spans="1:1">
      <c r="A128" s="38"/>
    </row>
    <row r="129" spans="1:1">
      <c r="A129" s="38"/>
    </row>
    <row r="130" spans="1:1">
      <c r="A130" s="38"/>
    </row>
    <row r="131" spans="1:1">
      <c r="A131" s="38"/>
    </row>
    <row r="132" spans="1:1">
      <c r="A132" s="38"/>
    </row>
    <row r="133" spans="1:1">
      <c r="A133" s="38"/>
    </row>
    <row r="134" spans="1:1">
      <c r="A134" s="38"/>
    </row>
    <row r="135" spans="1:1">
      <c r="A135" s="38"/>
    </row>
    <row r="136" spans="1:1">
      <c r="A136" s="38"/>
    </row>
    <row r="137" spans="1:1">
      <c r="A137" s="38"/>
    </row>
    <row r="138" spans="1:1">
      <c r="A138" s="38"/>
    </row>
    <row r="139" spans="1:1">
      <c r="A139" s="38"/>
    </row>
    <row r="140" spans="1:1">
      <c r="A140" s="38"/>
    </row>
    <row r="141" spans="1:1">
      <c r="A141" s="38"/>
    </row>
    <row r="142" spans="1:1">
      <c r="A142" s="38"/>
    </row>
    <row r="143" spans="1:1">
      <c r="A143" s="38"/>
    </row>
    <row r="144" spans="1:1">
      <c r="A144" s="38"/>
    </row>
    <row r="145" spans="1:1">
      <c r="A145" s="38"/>
    </row>
    <row r="146" spans="1:1">
      <c r="A146" s="38"/>
    </row>
    <row r="147" spans="1:1">
      <c r="A147" s="38"/>
    </row>
    <row r="148" spans="1:1">
      <c r="A148" s="38"/>
    </row>
    <row r="149" spans="1:1">
      <c r="A149" s="38"/>
    </row>
    <row r="150" spans="1:1">
      <c r="A150" s="38"/>
    </row>
    <row r="151" spans="1:1">
      <c r="A151" s="38"/>
    </row>
    <row r="152" spans="1:1">
      <c r="A152" s="38"/>
    </row>
    <row r="153" spans="1:1">
      <c r="A153" s="38"/>
    </row>
    <row r="154" spans="1:1">
      <c r="A154" s="38"/>
    </row>
    <row r="155" spans="1:1">
      <c r="A155" s="38"/>
    </row>
    <row r="156" spans="1:1">
      <c r="A156" s="38"/>
    </row>
    <row r="157" spans="1:1">
      <c r="A157" s="38"/>
    </row>
    <row r="158" spans="1:1">
      <c r="A158" s="38"/>
    </row>
    <row r="159" spans="1:1">
      <c r="A159" s="38"/>
    </row>
    <row r="160" spans="1:1">
      <c r="A160" s="38"/>
    </row>
    <row r="161" spans="1:1">
      <c r="A161" s="38"/>
    </row>
    <row r="162" spans="1:1">
      <c r="A162" s="38"/>
    </row>
    <row r="163" spans="1:1">
      <c r="A163" s="38"/>
    </row>
    <row r="164" spans="1:1">
      <c r="A164" s="38"/>
    </row>
    <row r="165" spans="1:1">
      <c r="A165" s="38"/>
    </row>
    <row r="166" spans="1:1">
      <c r="A166" s="38"/>
    </row>
    <row r="167" spans="1:1">
      <c r="A167" s="38"/>
    </row>
    <row r="168" spans="1:1">
      <c r="A168" s="38"/>
    </row>
    <row r="169" spans="1:1">
      <c r="A169" s="38"/>
    </row>
    <row r="170" spans="1:1">
      <c r="A170" s="38"/>
    </row>
    <row r="171" spans="1:1">
      <c r="A171" s="38"/>
    </row>
    <row r="172" spans="1:1">
      <c r="A172" s="38"/>
    </row>
    <row r="173" spans="1:1">
      <c r="A173" s="38"/>
    </row>
    <row r="174" spans="1:1">
      <c r="A174" s="38"/>
    </row>
    <row r="175" spans="1:1">
      <c r="A175" s="38"/>
    </row>
    <row r="176" spans="1:1">
      <c r="A176" s="38"/>
    </row>
    <row r="177" spans="1:1">
      <c r="A177" s="38"/>
    </row>
    <row r="178" spans="1:1">
      <c r="A178" s="38"/>
    </row>
    <row r="179" spans="1:1">
      <c r="A179" s="38"/>
    </row>
    <row r="180" spans="1:1">
      <c r="A180" s="38"/>
    </row>
    <row r="181" spans="1:1">
      <c r="A181" s="38"/>
    </row>
    <row r="182" spans="1:1">
      <c r="A182" s="38"/>
    </row>
    <row r="183" spans="1:1">
      <c r="A183" s="38"/>
    </row>
    <row r="184" spans="1:1">
      <c r="A184" s="38"/>
    </row>
    <row r="185" spans="1:1">
      <c r="A185" s="38"/>
    </row>
    <row r="186" spans="1:1">
      <c r="A186" s="38"/>
    </row>
    <row r="187" spans="1:1">
      <c r="A187" s="38"/>
    </row>
    <row r="188" spans="1:1">
      <c r="A188" s="38"/>
    </row>
    <row r="189" spans="1:1">
      <c r="A189" s="38"/>
    </row>
    <row r="190" spans="1:1">
      <c r="A190" s="38"/>
    </row>
    <row r="191" spans="1:1">
      <c r="A191" s="38"/>
    </row>
    <row r="192" spans="1:1">
      <c r="A192" s="38"/>
    </row>
    <row r="193" spans="1:1">
      <c r="A193" s="38"/>
    </row>
    <row r="194" spans="1:1">
      <c r="A194" s="38"/>
    </row>
    <row r="195" spans="1:1">
      <c r="A195" s="38"/>
    </row>
    <row r="196" spans="1:1">
      <c r="A196" s="38"/>
    </row>
    <row r="197" spans="1:1">
      <c r="A197" s="38"/>
    </row>
    <row r="198" spans="1:1">
      <c r="A198" s="38"/>
    </row>
    <row r="199" spans="1:1">
      <c r="A199" s="38"/>
    </row>
    <row r="200" spans="1:1">
      <c r="A200" s="38"/>
    </row>
    <row r="201" spans="1:1">
      <c r="A201" s="38"/>
    </row>
    <row r="202" spans="1:1">
      <c r="A202" s="38"/>
    </row>
    <row r="203" spans="1:1">
      <c r="A203" s="38"/>
    </row>
    <row r="204" spans="1:1">
      <c r="A204" s="38"/>
    </row>
    <row r="205" spans="1:1">
      <c r="A205" s="38"/>
    </row>
    <row r="206" spans="1:1">
      <c r="A206" s="38"/>
    </row>
    <row r="207" spans="1:1">
      <c r="A207" s="38"/>
    </row>
    <row r="208" spans="1:1">
      <c r="A208" s="38"/>
    </row>
    <row r="209" spans="1:1">
      <c r="A209" s="38"/>
    </row>
    <row r="210" spans="1:1">
      <c r="A210" s="38"/>
    </row>
    <row r="211" spans="1:1">
      <c r="A211" s="38"/>
    </row>
    <row r="212" spans="1:1">
      <c r="A212" s="38"/>
    </row>
    <row r="213" spans="1:1">
      <c r="A213" s="38"/>
    </row>
    <row r="214" spans="1:1">
      <c r="A214" s="38"/>
    </row>
    <row r="215" spans="1:1">
      <c r="A215" s="38"/>
    </row>
    <row r="216" spans="1:1">
      <c r="A216" s="38"/>
    </row>
    <row r="217" spans="1:1">
      <c r="A217" s="38"/>
    </row>
    <row r="218" spans="1:1">
      <c r="A218" s="38"/>
    </row>
    <row r="219" spans="1:1">
      <c r="A219" s="38"/>
    </row>
    <row r="220" spans="1:1">
      <c r="A220" s="38"/>
    </row>
    <row r="221" spans="1:1">
      <c r="A221" s="38"/>
    </row>
    <row r="222" spans="1:1">
      <c r="A222" s="38"/>
    </row>
    <row r="223" spans="1:1">
      <c r="A223" s="38"/>
    </row>
    <row r="224" spans="1:1">
      <c r="A224" s="38"/>
    </row>
    <row r="225" spans="1:1">
      <c r="A225" s="38"/>
    </row>
    <row r="226" spans="1:1">
      <c r="A226" s="38"/>
    </row>
    <row r="227" spans="1:1">
      <c r="A227" s="38"/>
    </row>
    <row r="228" spans="1:1">
      <c r="A228" s="38"/>
    </row>
    <row r="229" spans="1:1">
      <c r="A229" s="38"/>
    </row>
    <row r="230" spans="1:1">
      <c r="A230" s="38"/>
    </row>
    <row r="231" spans="1:1">
      <c r="A231" s="38"/>
    </row>
    <row r="232" spans="1:1">
      <c r="A232" s="38"/>
    </row>
    <row r="233" spans="1:1">
      <c r="A233" s="38"/>
    </row>
    <row r="234" spans="1:1">
      <c r="A234" s="38"/>
    </row>
    <row r="235" spans="1:1">
      <c r="A235" s="38"/>
    </row>
  </sheetData>
  <sortState ref="A40:N74">
    <sortCondition descending="1" ref="N40:N74"/>
  </sortState>
  <mergeCells count="1">
    <mergeCell ref="B3:N3"/>
  </mergeCells>
  <printOptions horizontalCentered="1"/>
  <pageMargins left="0" right="0" top="0.5" bottom="0.5" header="0.5" footer="0.5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7030A0"/>
  </sheetPr>
  <dimension ref="A1:N18"/>
  <sheetViews>
    <sheetView workbookViewId="0"/>
  </sheetViews>
  <sheetFormatPr defaultRowHeight="12.75"/>
  <cols>
    <col min="1" max="1" width="26.5703125" style="95" customWidth="1"/>
    <col min="2" max="4" width="7.140625" style="95" customWidth="1"/>
    <col min="5" max="13" width="4.85546875" style="95" customWidth="1"/>
    <col min="14" max="14" width="8.5703125" style="185" bestFit="1" customWidth="1"/>
    <col min="15" max="16384" width="9.140625" style="95"/>
  </cols>
  <sheetData>
    <row r="1" spans="1:14" s="94" customFormat="1" ht="20.100000000000001" customHeight="1">
      <c r="A1" s="83" t="s">
        <v>308</v>
      </c>
      <c r="N1" s="139"/>
    </row>
    <row r="2" spans="1:14" s="23" customFormat="1" ht="6.95" customHeight="1" thickBot="1">
      <c r="N2" s="46"/>
    </row>
    <row r="3" spans="1:14" s="23" customFormat="1" ht="13.5" customHeight="1" thickBot="1">
      <c r="B3" s="395">
        <v>2010</v>
      </c>
      <c r="C3" s="395"/>
      <c r="D3" s="395"/>
      <c r="E3" s="395"/>
      <c r="F3" s="395"/>
      <c r="G3" s="395"/>
      <c r="H3" s="395"/>
      <c r="I3" s="395"/>
      <c r="J3" s="395"/>
      <c r="K3" s="395"/>
      <c r="L3" s="395"/>
      <c r="M3" s="395"/>
      <c r="N3" s="395"/>
    </row>
    <row r="4" spans="1:14" s="23" customFormat="1" ht="13.5" thickBot="1">
      <c r="A4" s="52" t="s">
        <v>1</v>
      </c>
      <c r="B4" s="197" t="s">
        <v>290</v>
      </c>
      <c r="C4" s="197" t="s">
        <v>291</v>
      </c>
      <c r="D4" s="197" t="s">
        <v>2</v>
      </c>
      <c r="E4" s="197" t="s">
        <v>3</v>
      </c>
      <c r="F4" s="197" t="s">
        <v>4</v>
      </c>
      <c r="G4" s="197" t="s">
        <v>5</v>
      </c>
      <c r="H4" s="197" t="s">
        <v>6</v>
      </c>
      <c r="I4" s="197" t="s">
        <v>292</v>
      </c>
      <c r="J4" s="197" t="s">
        <v>293</v>
      </c>
      <c r="K4" s="197" t="s">
        <v>294</v>
      </c>
      <c r="L4" s="197" t="s">
        <v>295</v>
      </c>
      <c r="M4" s="197" t="s">
        <v>296</v>
      </c>
      <c r="N4" s="197" t="s">
        <v>334</v>
      </c>
    </row>
    <row r="5" spans="1:14" ht="15.95" customHeight="1" thickBot="1">
      <c r="A5" s="52" t="s">
        <v>226</v>
      </c>
      <c r="B5" s="7">
        <f>B6+B7+B9</f>
        <v>28</v>
      </c>
      <c r="C5" s="7">
        <f t="shared" ref="C5:L5" si="0">C6+C7+C9</f>
        <v>11</v>
      </c>
      <c r="D5" s="7">
        <f t="shared" si="0"/>
        <v>29</v>
      </c>
      <c r="E5" s="7">
        <f t="shared" si="0"/>
        <v>75</v>
      </c>
      <c r="F5" s="7">
        <f>F6+F7+F9+F15</f>
        <v>161</v>
      </c>
      <c r="G5" s="7">
        <f t="shared" si="0"/>
        <v>89</v>
      </c>
      <c r="H5" s="7">
        <f t="shared" si="0"/>
        <v>36</v>
      </c>
      <c r="I5" s="7">
        <f t="shared" si="0"/>
        <v>50</v>
      </c>
      <c r="J5" s="7">
        <f t="shared" si="0"/>
        <v>9</v>
      </c>
      <c r="K5" s="7">
        <f t="shared" si="0"/>
        <v>113</v>
      </c>
      <c r="L5" s="7">
        <f t="shared" si="0"/>
        <v>91</v>
      </c>
      <c r="M5" s="7">
        <f>M6+M7+M9+M15</f>
        <v>83</v>
      </c>
      <c r="N5" s="7">
        <f>SUM(B5:M5)</f>
        <v>775</v>
      </c>
    </row>
    <row r="6" spans="1:14" ht="15.95" customHeight="1" thickBot="1">
      <c r="A6" s="174" t="s">
        <v>10</v>
      </c>
      <c r="B6" s="247">
        <v>2</v>
      </c>
      <c r="C6" s="247">
        <v>2</v>
      </c>
      <c r="D6" s="247">
        <v>12</v>
      </c>
      <c r="E6" s="247">
        <v>50</v>
      </c>
      <c r="F6" s="247">
        <v>76</v>
      </c>
      <c r="G6" s="247">
        <v>27</v>
      </c>
      <c r="H6" s="247">
        <v>10</v>
      </c>
      <c r="I6" s="247">
        <v>20</v>
      </c>
      <c r="J6" s="247">
        <v>3</v>
      </c>
      <c r="K6" s="247">
        <v>21</v>
      </c>
      <c r="L6" s="247">
        <v>15</v>
      </c>
      <c r="M6" s="247">
        <v>17</v>
      </c>
      <c r="N6" s="248">
        <f>SUM(B6:M6)</f>
        <v>255</v>
      </c>
    </row>
    <row r="7" spans="1:14" ht="15.95" customHeight="1" thickBot="1">
      <c r="A7" s="183" t="s">
        <v>337</v>
      </c>
      <c r="B7" s="426">
        <f>B8</f>
        <v>0</v>
      </c>
      <c r="C7" s="426">
        <f>C8</f>
        <v>0</v>
      </c>
      <c r="D7" s="426">
        <f t="shared" ref="D7:N7" si="1">D8</f>
        <v>0</v>
      </c>
      <c r="E7" s="426">
        <f t="shared" si="1"/>
        <v>0</v>
      </c>
      <c r="F7" s="426">
        <f t="shared" si="1"/>
        <v>0</v>
      </c>
      <c r="G7" s="426">
        <f t="shared" si="1"/>
        <v>0</v>
      </c>
      <c r="H7" s="426">
        <f t="shared" si="1"/>
        <v>0</v>
      </c>
      <c r="I7" s="426">
        <f t="shared" si="1"/>
        <v>0</v>
      </c>
      <c r="J7" s="426">
        <f t="shared" si="1"/>
        <v>0</v>
      </c>
      <c r="K7" s="426">
        <f t="shared" si="1"/>
        <v>0</v>
      </c>
      <c r="L7" s="426">
        <f t="shared" si="1"/>
        <v>0</v>
      </c>
      <c r="M7" s="426">
        <f t="shared" si="1"/>
        <v>23</v>
      </c>
      <c r="N7" s="426">
        <f t="shared" si="1"/>
        <v>23</v>
      </c>
    </row>
    <row r="8" spans="1:14" ht="15.95" customHeight="1" thickBot="1">
      <c r="A8" s="246" t="s">
        <v>114</v>
      </c>
      <c r="B8" s="247">
        <v>0</v>
      </c>
      <c r="C8" s="247">
        <v>0</v>
      </c>
      <c r="D8" s="247">
        <v>0</v>
      </c>
      <c r="E8" s="247">
        <v>0</v>
      </c>
      <c r="F8" s="247">
        <v>0</v>
      </c>
      <c r="G8" s="247">
        <v>0</v>
      </c>
      <c r="H8" s="247">
        <v>0</v>
      </c>
      <c r="I8" s="247">
        <v>0</v>
      </c>
      <c r="J8" s="247">
        <v>0</v>
      </c>
      <c r="K8" s="247">
        <v>0</v>
      </c>
      <c r="L8" s="247">
        <v>0</v>
      </c>
      <c r="M8" s="247">
        <v>23</v>
      </c>
      <c r="N8" s="248">
        <f t="shared" ref="N8:N17" si="2">SUM(B8:M8)</f>
        <v>23</v>
      </c>
    </row>
    <row r="9" spans="1:14" ht="15.95" customHeight="1" thickBot="1">
      <c r="A9" s="25" t="s">
        <v>142</v>
      </c>
      <c r="B9" s="426">
        <f>SUM(B10:B14)</f>
        <v>26</v>
      </c>
      <c r="C9" s="426">
        <f t="shared" ref="C9:M9" si="3">SUM(C10:C14)</f>
        <v>9</v>
      </c>
      <c r="D9" s="426">
        <f t="shared" si="3"/>
        <v>17</v>
      </c>
      <c r="E9" s="426">
        <f t="shared" si="3"/>
        <v>25</v>
      </c>
      <c r="F9" s="426">
        <f t="shared" si="3"/>
        <v>81</v>
      </c>
      <c r="G9" s="426">
        <f t="shared" si="3"/>
        <v>62</v>
      </c>
      <c r="H9" s="426">
        <f t="shared" si="3"/>
        <v>26</v>
      </c>
      <c r="I9" s="426">
        <f t="shared" si="3"/>
        <v>30</v>
      </c>
      <c r="J9" s="426">
        <f t="shared" si="3"/>
        <v>6</v>
      </c>
      <c r="K9" s="426">
        <f t="shared" si="3"/>
        <v>92</v>
      </c>
      <c r="L9" s="426">
        <f t="shared" si="3"/>
        <v>76</v>
      </c>
      <c r="M9" s="426">
        <f t="shared" si="3"/>
        <v>39</v>
      </c>
      <c r="N9" s="427">
        <f t="shared" si="2"/>
        <v>489</v>
      </c>
    </row>
    <row r="10" spans="1:14" ht="15.95" customHeight="1">
      <c r="A10" s="96" t="s">
        <v>179</v>
      </c>
      <c r="B10" s="249">
        <v>21</v>
      </c>
      <c r="C10" s="249">
        <v>7</v>
      </c>
      <c r="D10" s="249">
        <v>3</v>
      </c>
      <c r="E10" s="249">
        <v>13</v>
      </c>
      <c r="F10" s="249">
        <v>9</v>
      </c>
      <c r="G10" s="249">
        <v>18</v>
      </c>
      <c r="H10" s="249">
        <v>5</v>
      </c>
      <c r="I10" s="249">
        <v>12</v>
      </c>
      <c r="J10" s="249">
        <v>3</v>
      </c>
      <c r="K10" s="249">
        <v>20</v>
      </c>
      <c r="L10" s="249">
        <v>13</v>
      </c>
      <c r="M10" s="249">
        <v>12</v>
      </c>
      <c r="N10" s="250">
        <f t="shared" si="2"/>
        <v>136</v>
      </c>
    </row>
    <row r="11" spans="1:14" ht="15.95" customHeight="1">
      <c r="A11" s="29" t="s">
        <v>180</v>
      </c>
      <c r="B11" s="114">
        <v>3</v>
      </c>
      <c r="C11" s="114">
        <v>0</v>
      </c>
      <c r="D11" s="114">
        <v>0</v>
      </c>
      <c r="E11" s="114">
        <v>0</v>
      </c>
      <c r="F11" s="114">
        <v>16</v>
      </c>
      <c r="G11" s="114">
        <v>16</v>
      </c>
      <c r="H11" s="114">
        <v>6</v>
      </c>
      <c r="I11" s="114"/>
      <c r="J11" s="114">
        <v>0</v>
      </c>
      <c r="K11" s="114">
        <v>43</v>
      </c>
      <c r="L11" s="114">
        <v>45</v>
      </c>
      <c r="M11" s="114">
        <v>0</v>
      </c>
      <c r="N11" s="115">
        <f t="shared" si="2"/>
        <v>129</v>
      </c>
    </row>
    <row r="12" spans="1:14" ht="15.95" customHeight="1">
      <c r="A12" s="29" t="s">
        <v>192</v>
      </c>
      <c r="B12" s="114">
        <v>2</v>
      </c>
      <c r="C12" s="114">
        <v>2</v>
      </c>
      <c r="D12" s="114">
        <v>9</v>
      </c>
      <c r="E12" s="114">
        <v>12</v>
      </c>
      <c r="F12" s="114">
        <v>40</v>
      </c>
      <c r="G12" s="114">
        <v>19</v>
      </c>
      <c r="H12" s="114">
        <v>4</v>
      </c>
      <c r="I12" s="114">
        <v>10</v>
      </c>
      <c r="J12" s="114">
        <v>3</v>
      </c>
      <c r="K12" s="114">
        <v>29</v>
      </c>
      <c r="L12" s="114">
        <v>18</v>
      </c>
      <c r="M12" s="114">
        <v>0</v>
      </c>
      <c r="N12" s="115">
        <f t="shared" si="2"/>
        <v>148</v>
      </c>
    </row>
    <row r="13" spans="1:14" ht="15.95" customHeight="1">
      <c r="A13" s="98" t="s">
        <v>182</v>
      </c>
      <c r="B13" s="251">
        <v>0</v>
      </c>
      <c r="C13" s="251">
        <v>0</v>
      </c>
      <c r="D13" s="251">
        <v>0</v>
      </c>
      <c r="E13" s="251">
        <v>0</v>
      </c>
      <c r="F13" s="251">
        <v>0</v>
      </c>
      <c r="G13" s="251">
        <v>0</v>
      </c>
      <c r="H13" s="251">
        <v>0</v>
      </c>
      <c r="I13" s="251">
        <v>0</v>
      </c>
      <c r="J13" s="251">
        <v>0</v>
      </c>
      <c r="K13" s="251">
        <v>0</v>
      </c>
      <c r="L13" s="251">
        <v>0</v>
      </c>
      <c r="M13" s="251">
        <v>14</v>
      </c>
      <c r="N13" s="252">
        <f t="shared" si="2"/>
        <v>14</v>
      </c>
    </row>
    <row r="14" spans="1:14" ht="15.95" customHeight="1" thickBot="1">
      <c r="A14" s="31" t="s">
        <v>191</v>
      </c>
      <c r="B14" s="253">
        <v>0</v>
      </c>
      <c r="C14" s="253">
        <v>0</v>
      </c>
      <c r="D14" s="253">
        <v>5</v>
      </c>
      <c r="E14" s="253">
        <v>0</v>
      </c>
      <c r="F14" s="253">
        <v>16</v>
      </c>
      <c r="G14" s="253">
        <v>9</v>
      </c>
      <c r="H14" s="253">
        <v>11</v>
      </c>
      <c r="I14" s="253">
        <v>8</v>
      </c>
      <c r="J14" s="253">
        <v>0</v>
      </c>
      <c r="K14" s="253">
        <v>0</v>
      </c>
      <c r="L14" s="253">
        <v>0</v>
      </c>
      <c r="M14" s="253">
        <v>13</v>
      </c>
      <c r="N14" s="254">
        <f t="shared" si="2"/>
        <v>62</v>
      </c>
    </row>
    <row r="15" spans="1:14" ht="15.95" customHeight="1" thickBot="1">
      <c r="A15" s="428" t="s">
        <v>77</v>
      </c>
      <c r="B15" s="213">
        <f>SUM(B16:B17)</f>
        <v>0</v>
      </c>
      <c r="C15" s="213">
        <f t="shared" ref="C15:M15" si="4">SUM(C16:C17)</f>
        <v>0</v>
      </c>
      <c r="D15" s="213">
        <f t="shared" si="4"/>
        <v>0</v>
      </c>
      <c r="E15" s="213">
        <f t="shared" si="4"/>
        <v>0</v>
      </c>
      <c r="F15" s="213">
        <f t="shared" si="4"/>
        <v>4</v>
      </c>
      <c r="G15" s="213">
        <f t="shared" si="4"/>
        <v>0</v>
      </c>
      <c r="H15" s="213">
        <f t="shared" si="4"/>
        <v>0</v>
      </c>
      <c r="I15" s="213">
        <f t="shared" si="4"/>
        <v>6</v>
      </c>
      <c r="J15" s="213">
        <f t="shared" si="4"/>
        <v>0</v>
      </c>
      <c r="K15" s="213">
        <f t="shared" si="4"/>
        <v>0</v>
      </c>
      <c r="L15" s="213">
        <f t="shared" si="4"/>
        <v>0</v>
      </c>
      <c r="M15" s="213">
        <f t="shared" si="4"/>
        <v>4</v>
      </c>
      <c r="N15" s="213">
        <f t="shared" si="2"/>
        <v>14</v>
      </c>
    </row>
    <row r="16" spans="1:14" ht="15.95" customHeight="1">
      <c r="A16" s="255" t="s">
        <v>94</v>
      </c>
      <c r="B16" s="257">
        <v>0</v>
      </c>
      <c r="C16" s="257">
        <v>0</v>
      </c>
      <c r="D16" s="257">
        <v>0</v>
      </c>
      <c r="E16" s="257">
        <v>0</v>
      </c>
      <c r="F16" s="257">
        <v>4</v>
      </c>
      <c r="G16" s="257">
        <v>0</v>
      </c>
      <c r="H16" s="257">
        <v>0</v>
      </c>
      <c r="I16" s="257">
        <v>6</v>
      </c>
      <c r="J16" s="257">
        <v>0</v>
      </c>
      <c r="K16" s="257">
        <v>0</v>
      </c>
      <c r="L16" s="257">
        <v>0</v>
      </c>
      <c r="M16" s="257">
        <v>0</v>
      </c>
      <c r="N16" s="258">
        <f t="shared" si="2"/>
        <v>10</v>
      </c>
    </row>
    <row r="17" spans="1:14" s="51" customFormat="1" ht="13.5" customHeight="1" thickBot="1">
      <c r="A17" s="256" t="s">
        <v>356</v>
      </c>
      <c r="B17" s="259">
        <v>0</v>
      </c>
      <c r="C17" s="259">
        <v>0</v>
      </c>
      <c r="D17" s="259">
        <v>0</v>
      </c>
      <c r="E17" s="259">
        <v>0</v>
      </c>
      <c r="F17" s="259">
        <v>0</v>
      </c>
      <c r="G17" s="259">
        <v>0</v>
      </c>
      <c r="H17" s="259">
        <v>0</v>
      </c>
      <c r="I17" s="259">
        <v>0</v>
      </c>
      <c r="J17" s="259">
        <v>0</v>
      </c>
      <c r="K17" s="259">
        <v>0</v>
      </c>
      <c r="L17" s="259">
        <v>0</v>
      </c>
      <c r="M17" s="259">
        <v>4</v>
      </c>
      <c r="N17" s="259">
        <f t="shared" si="2"/>
        <v>4</v>
      </c>
    </row>
    <row r="18" spans="1:14" s="51" customFormat="1" ht="13.5" customHeight="1">
      <c r="A18" s="3" t="s">
        <v>221</v>
      </c>
      <c r="I18" s="23" t="s">
        <v>297</v>
      </c>
      <c r="N18" s="154"/>
    </row>
  </sheetData>
  <sortState ref="A15:N19">
    <sortCondition descending="1" ref="N15:N19"/>
  </sortState>
  <mergeCells count="1">
    <mergeCell ref="B3:N3"/>
  </mergeCells>
  <printOptions horizontalCentered="1"/>
  <pageMargins left="0" right="0" top="0.5" bottom="0.5" header="0.5" footer="0.5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7030A0"/>
  </sheetPr>
  <dimension ref="A1:N44"/>
  <sheetViews>
    <sheetView workbookViewId="0"/>
  </sheetViews>
  <sheetFormatPr defaultRowHeight="12.75"/>
  <cols>
    <col min="1" max="1" width="21.5703125" style="23" customWidth="1"/>
    <col min="2" max="2" width="6.5703125" style="23" bestFit="1" customWidth="1"/>
    <col min="3" max="3" width="6.28515625" style="23" bestFit="1" customWidth="1"/>
    <col min="4" max="6" width="6.5703125" style="23" bestFit="1" customWidth="1"/>
    <col min="7" max="7" width="6.28515625" style="23" bestFit="1" customWidth="1"/>
    <col min="8" max="8" width="6.5703125" style="23" bestFit="1" customWidth="1"/>
    <col min="9" max="9" width="7.5703125" style="23" customWidth="1"/>
    <col min="10" max="10" width="6.28515625" style="23" bestFit="1" customWidth="1"/>
    <col min="11" max="12" width="6.5703125" style="23" bestFit="1" customWidth="1"/>
    <col min="13" max="13" width="6.28515625" style="23" bestFit="1" customWidth="1"/>
    <col min="14" max="14" width="8.5703125" style="23" bestFit="1" customWidth="1"/>
    <col min="15" max="16384" width="9.140625" style="23"/>
  </cols>
  <sheetData>
    <row r="1" spans="1:14" ht="18.75">
      <c r="A1" s="83" t="s">
        <v>309</v>
      </c>
    </row>
    <row r="2" spans="1:14" ht="6.95" customHeight="1" thickBot="1"/>
    <row r="3" spans="1:14" ht="13.5" customHeight="1" thickBot="1">
      <c r="A3" s="395">
        <v>2010</v>
      </c>
      <c r="B3" s="395"/>
      <c r="C3" s="395"/>
      <c r="D3" s="395"/>
      <c r="E3" s="395"/>
      <c r="F3" s="395"/>
      <c r="G3" s="395"/>
      <c r="H3" s="395"/>
      <c r="I3" s="395"/>
      <c r="J3" s="395"/>
      <c r="K3" s="395"/>
      <c r="L3" s="395"/>
      <c r="M3" s="395"/>
      <c r="N3" s="395"/>
    </row>
    <row r="4" spans="1:14" ht="13.5" thickBot="1">
      <c r="A4" s="52" t="s">
        <v>1</v>
      </c>
      <c r="B4" s="197" t="s">
        <v>290</v>
      </c>
      <c r="C4" s="197" t="s">
        <v>291</v>
      </c>
      <c r="D4" s="197" t="s">
        <v>2</v>
      </c>
      <c r="E4" s="197" t="s">
        <v>3</v>
      </c>
      <c r="F4" s="197" t="s">
        <v>4</v>
      </c>
      <c r="G4" s="197" t="s">
        <v>5</v>
      </c>
      <c r="H4" s="197" t="s">
        <v>6</v>
      </c>
      <c r="I4" s="197" t="s">
        <v>292</v>
      </c>
      <c r="J4" s="197" t="s">
        <v>293</v>
      </c>
      <c r="K4" s="197" t="s">
        <v>294</v>
      </c>
      <c r="L4" s="197" t="s">
        <v>295</v>
      </c>
      <c r="M4" s="197" t="s">
        <v>296</v>
      </c>
      <c r="N4" s="197" t="s">
        <v>334</v>
      </c>
    </row>
    <row r="5" spans="1:14" ht="13.5" thickBot="1">
      <c r="A5" s="52" t="s">
        <v>226</v>
      </c>
      <c r="B5" s="7">
        <f t="shared" ref="B5:M5" si="0">B6+B9+B11+B16+B19+B33+B34</f>
        <v>3612</v>
      </c>
      <c r="C5" s="7">
        <f t="shared" si="0"/>
        <v>4233</v>
      </c>
      <c r="D5" s="7">
        <f t="shared" si="0"/>
        <v>5497</v>
      </c>
      <c r="E5" s="7">
        <f t="shared" si="0"/>
        <v>6479</v>
      </c>
      <c r="F5" s="7">
        <f t="shared" si="0"/>
        <v>5416</v>
      </c>
      <c r="G5" s="7">
        <f t="shared" si="0"/>
        <v>4088</v>
      </c>
      <c r="H5" s="7">
        <f t="shared" si="0"/>
        <v>4423</v>
      </c>
      <c r="I5" s="7">
        <f t="shared" si="0"/>
        <v>5291</v>
      </c>
      <c r="J5" s="7">
        <f t="shared" si="0"/>
        <v>3774</v>
      </c>
      <c r="K5" s="7">
        <f t="shared" si="0"/>
        <v>6718</v>
      </c>
      <c r="L5" s="7">
        <f t="shared" si="0"/>
        <v>4124</v>
      </c>
      <c r="M5" s="7">
        <f t="shared" si="0"/>
        <v>3940</v>
      </c>
      <c r="N5" s="7">
        <f t="shared" ref="N5:N34" si="1">SUM(B5:M5)</f>
        <v>57595</v>
      </c>
    </row>
    <row r="6" spans="1:14" ht="13.5" thickBot="1">
      <c r="A6" s="25" t="s">
        <v>216</v>
      </c>
      <c r="B6" s="180">
        <f t="shared" ref="B6:M6" si="2">SUM(B7:B8)</f>
        <v>2272</v>
      </c>
      <c r="C6" s="180">
        <f t="shared" si="2"/>
        <v>2516</v>
      </c>
      <c r="D6" s="180">
        <f t="shared" si="2"/>
        <v>2764</v>
      </c>
      <c r="E6" s="180">
        <f t="shared" si="2"/>
        <v>2509</v>
      </c>
      <c r="F6" s="180">
        <f t="shared" si="2"/>
        <v>2140</v>
      </c>
      <c r="G6" s="180">
        <f t="shared" si="2"/>
        <v>1760</v>
      </c>
      <c r="H6" s="180">
        <f t="shared" si="2"/>
        <v>2054</v>
      </c>
      <c r="I6" s="180">
        <f t="shared" si="2"/>
        <v>2735</v>
      </c>
      <c r="J6" s="180">
        <f t="shared" si="2"/>
        <v>1292</v>
      </c>
      <c r="K6" s="180">
        <f t="shared" si="2"/>
        <v>1533</v>
      </c>
      <c r="L6" s="180">
        <f t="shared" si="2"/>
        <v>2096</v>
      </c>
      <c r="M6" s="180">
        <f t="shared" si="2"/>
        <v>2010</v>
      </c>
      <c r="N6" s="26">
        <f t="shared" si="1"/>
        <v>25681</v>
      </c>
    </row>
    <row r="7" spans="1:14">
      <c r="A7" s="96" t="s">
        <v>10</v>
      </c>
      <c r="B7" s="182">
        <v>2254</v>
      </c>
      <c r="C7" s="182">
        <v>2515</v>
      </c>
      <c r="D7" s="182">
        <v>2760</v>
      </c>
      <c r="E7" s="182">
        <v>2503</v>
      </c>
      <c r="F7" s="182">
        <v>2132</v>
      </c>
      <c r="G7" s="182">
        <v>1752</v>
      </c>
      <c r="H7" s="182">
        <v>2045</v>
      </c>
      <c r="I7" s="182">
        <v>2725</v>
      </c>
      <c r="J7" s="182">
        <v>1279</v>
      </c>
      <c r="K7" s="182">
        <v>1531</v>
      </c>
      <c r="L7" s="182">
        <v>2091</v>
      </c>
      <c r="M7" s="182">
        <v>2007</v>
      </c>
      <c r="N7" s="260">
        <f t="shared" si="1"/>
        <v>25594</v>
      </c>
    </row>
    <row r="8" spans="1:14" ht="13.5" thickBot="1">
      <c r="A8" s="98" t="s">
        <v>14</v>
      </c>
      <c r="B8" s="244">
        <v>18</v>
      </c>
      <c r="C8" s="244">
        <v>1</v>
      </c>
      <c r="D8" s="244">
        <v>4</v>
      </c>
      <c r="E8" s="244">
        <v>6</v>
      </c>
      <c r="F8" s="244">
        <v>8</v>
      </c>
      <c r="G8" s="244">
        <v>8</v>
      </c>
      <c r="H8" s="244">
        <v>9</v>
      </c>
      <c r="I8" s="244">
        <v>10</v>
      </c>
      <c r="J8" s="244">
        <v>13</v>
      </c>
      <c r="K8" s="244">
        <v>2</v>
      </c>
      <c r="L8" s="244">
        <v>5</v>
      </c>
      <c r="M8" s="244">
        <v>3</v>
      </c>
      <c r="N8" s="261">
        <f t="shared" si="1"/>
        <v>87</v>
      </c>
    </row>
    <row r="9" spans="1:14" ht="13.5" thickBot="1">
      <c r="A9" s="25" t="s">
        <v>36</v>
      </c>
      <c r="B9" s="180">
        <f t="shared" ref="B9:M9" si="3">B10</f>
        <v>60</v>
      </c>
      <c r="C9" s="180">
        <f t="shared" si="3"/>
        <v>27</v>
      </c>
      <c r="D9" s="180">
        <f t="shared" si="3"/>
        <v>13</v>
      </c>
      <c r="E9" s="180">
        <f t="shared" si="3"/>
        <v>5</v>
      </c>
      <c r="F9" s="180">
        <f t="shared" si="3"/>
        <v>33</v>
      </c>
      <c r="G9" s="180">
        <f t="shared" si="3"/>
        <v>11</v>
      </c>
      <c r="H9" s="180">
        <f t="shared" si="3"/>
        <v>64</v>
      </c>
      <c r="I9" s="180">
        <f t="shared" si="3"/>
        <v>35</v>
      </c>
      <c r="J9" s="180">
        <f t="shared" si="3"/>
        <v>22</v>
      </c>
      <c r="K9" s="180">
        <f t="shared" si="3"/>
        <v>34</v>
      </c>
      <c r="L9" s="180">
        <f t="shared" si="3"/>
        <v>30</v>
      </c>
      <c r="M9" s="180">
        <f t="shared" si="3"/>
        <v>33</v>
      </c>
      <c r="N9" s="26">
        <f t="shared" si="1"/>
        <v>367</v>
      </c>
    </row>
    <row r="10" spans="1:14" ht="13.5" thickBot="1">
      <c r="A10" s="246" t="s">
        <v>56</v>
      </c>
      <c r="B10" s="242">
        <v>60</v>
      </c>
      <c r="C10" s="242">
        <v>27</v>
      </c>
      <c r="D10" s="242">
        <v>13</v>
      </c>
      <c r="E10" s="242">
        <v>5</v>
      </c>
      <c r="F10" s="242">
        <v>33</v>
      </c>
      <c r="G10" s="242">
        <v>11</v>
      </c>
      <c r="H10" s="242">
        <v>64</v>
      </c>
      <c r="I10" s="242">
        <v>35</v>
      </c>
      <c r="J10" s="242">
        <v>22</v>
      </c>
      <c r="K10" s="242">
        <v>34</v>
      </c>
      <c r="L10" s="242">
        <v>30</v>
      </c>
      <c r="M10" s="242">
        <v>33</v>
      </c>
      <c r="N10" s="212">
        <f t="shared" si="1"/>
        <v>367</v>
      </c>
    </row>
    <row r="11" spans="1:14" ht="13.5" thickBot="1">
      <c r="A11" s="25" t="s">
        <v>77</v>
      </c>
      <c r="B11" s="180">
        <f t="shared" ref="B11:M11" si="4">SUM(B12:B15)</f>
        <v>171</v>
      </c>
      <c r="C11" s="180">
        <f t="shared" si="4"/>
        <v>212</v>
      </c>
      <c r="D11" s="180">
        <f t="shared" si="4"/>
        <v>430</v>
      </c>
      <c r="E11" s="180">
        <f t="shared" si="4"/>
        <v>497</v>
      </c>
      <c r="F11" s="180">
        <f t="shared" si="4"/>
        <v>336</v>
      </c>
      <c r="G11" s="180">
        <f t="shared" si="4"/>
        <v>474</v>
      </c>
      <c r="H11" s="180">
        <f t="shared" si="4"/>
        <v>517</v>
      </c>
      <c r="I11" s="180">
        <f t="shared" si="4"/>
        <v>378</v>
      </c>
      <c r="J11" s="180">
        <f t="shared" si="4"/>
        <v>531</v>
      </c>
      <c r="K11" s="180">
        <f t="shared" si="4"/>
        <v>673</v>
      </c>
      <c r="L11" s="180">
        <f t="shared" si="4"/>
        <v>274</v>
      </c>
      <c r="M11" s="180">
        <f t="shared" si="4"/>
        <v>265</v>
      </c>
      <c r="N11" s="26">
        <f t="shared" si="1"/>
        <v>4758</v>
      </c>
    </row>
    <row r="12" spans="1:14">
      <c r="A12" s="96" t="s">
        <v>96</v>
      </c>
      <c r="B12" s="182">
        <v>118</v>
      </c>
      <c r="C12" s="182">
        <v>99</v>
      </c>
      <c r="D12" s="182">
        <v>279</v>
      </c>
      <c r="E12" s="182">
        <v>297</v>
      </c>
      <c r="F12" s="182">
        <v>157</v>
      </c>
      <c r="G12" s="182">
        <v>255</v>
      </c>
      <c r="H12" s="182">
        <v>204</v>
      </c>
      <c r="I12" s="182">
        <v>233</v>
      </c>
      <c r="J12" s="182">
        <v>182</v>
      </c>
      <c r="K12" s="182">
        <v>258</v>
      </c>
      <c r="L12" s="182">
        <v>211</v>
      </c>
      <c r="M12" s="182">
        <v>136</v>
      </c>
      <c r="N12" s="260">
        <f>SUM(B12:M12)</f>
        <v>2429</v>
      </c>
    </row>
    <row r="13" spans="1:14">
      <c r="A13" s="29" t="s">
        <v>97</v>
      </c>
      <c r="B13" s="62">
        <v>25</v>
      </c>
      <c r="C13" s="62">
        <v>92</v>
      </c>
      <c r="D13" s="62">
        <v>96</v>
      </c>
      <c r="E13" s="62">
        <v>83</v>
      </c>
      <c r="F13" s="62">
        <v>104</v>
      </c>
      <c r="G13" s="62">
        <v>154</v>
      </c>
      <c r="H13" s="62">
        <v>134</v>
      </c>
      <c r="I13" s="62">
        <v>88</v>
      </c>
      <c r="J13" s="62">
        <v>206</v>
      </c>
      <c r="K13" s="62">
        <v>218</v>
      </c>
      <c r="L13" s="62">
        <v>32</v>
      </c>
      <c r="M13" s="62">
        <v>53</v>
      </c>
      <c r="N13" s="30">
        <f>SUM(B13:M13)</f>
        <v>1285</v>
      </c>
    </row>
    <row r="14" spans="1:14">
      <c r="A14" s="29" t="s">
        <v>94</v>
      </c>
      <c r="B14" s="62">
        <v>28</v>
      </c>
      <c r="C14" s="62">
        <v>20</v>
      </c>
      <c r="D14" s="62">
        <v>39</v>
      </c>
      <c r="E14" s="62">
        <v>104</v>
      </c>
      <c r="F14" s="62">
        <v>44</v>
      </c>
      <c r="G14" s="62">
        <v>52</v>
      </c>
      <c r="H14" s="62">
        <v>70</v>
      </c>
      <c r="I14" s="62">
        <v>35</v>
      </c>
      <c r="J14" s="62">
        <v>42</v>
      </c>
      <c r="K14" s="62">
        <v>94</v>
      </c>
      <c r="L14" s="62">
        <v>21</v>
      </c>
      <c r="M14" s="62">
        <v>52</v>
      </c>
      <c r="N14" s="30">
        <f>SUM(B14:M14)</f>
        <v>601</v>
      </c>
    </row>
    <row r="15" spans="1:14" ht="13.5" thickBot="1">
      <c r="A15" s="98" t="s">
        <v>236</v>
      </c>
      <c r="B15" s="244">
        <v>0</v>
      </c>
      <c r="C15" s="244">
        <v>1</v>
      </c>
      <c r="D15" s="244">
        <v>16</v>
      </c>
      <c r="E15" s="244">
        <v>13</v>
      </c>
      <c r="F15" s="244">
        <v>31</v>
      </c>
      <c r="G15" s="244">
        <v>13</v>
      </c>
      <c r="H15" s="244">
        <v>109</v>
      </c>
      <c r="I15" s="244">
        <v>22</v>
      </c>
      <c r="J15" s="244">
        <v>101</v>
      </c>
      <c r="K15" s="244">
        <v>103</v>
      </c>
      <c r="L15" s="244">
        <v>10</v>
      </c>
      <c r="M15" s="244">
        <v>24</v>
      </c>
      <c r="N15" s="261">
        <f>SUM(B15:M15)</f>
        <v>443</v>
      </c>
    </row>
    <row r="16" spans="1:14" ht="13.5" thickBot="1">
      <c r="A16" s="183" t="s">
        <v>358</v>
      </c>
      <c r="B16" s="180">
        <f t="shared" ref="B16:M16" si="5">SUM(B17:B18)</f>
        <v>85</v>
      </c>
      <c r="C16" s="180">
        <f t="shared" si="5"/>
        <v>179</v>
      </c>
      <c r="D16" s="180">
        <f t="shared" si="5"/>
        <v>81</v>
      </c>
      <c r="E16" s="180">
        <f t="shared" si="5"/>
        <v>88</v>
      </c>
      <c r="F16" s="180">
        <f t="shared" si="5"/>
        <v>95</v>
      </c>
      <c r="G16" s="180">
        <f t="shared" si="5"/>
        <v>65</v>
      </c>
      <c r="H16" s="180">
        <f t="shared" si="5"/>
        <v>34</v>
      </c>
      <c r="I16" s="180">
        <f t="shared" si="5"/>
        <v>71</v>
      </c>
      <c r="J16" s="180">
        <f t="shared" si="5"/>
        <v>74</v>
      </c>
      <c r="K16" s="180">
        <f t="shared" si="5"/>
        <v>162</v>
      </c>
      <c r="L16" s="180">
        <f t="shared" si="5"/>
        <v>77</v>
      </c>
      <c r="M16" s="180">
        <f t="shared" si="5"/>
        <v>188</v>
      </c>
      <c r="N16" s="26">
        <f t="shared" si="1"/>
        <v>1199</v>
      </c>
    </row>
    <row r="17" spans="1:14">
      <c r="A17" s="96" t="s">
        <v>112</v>
      </c>
      <c r="B17" s="182">
        <v>39</v>
      </c>
      <c r="C17" s="182">
        <v>171</v>
      </c>
      <c r="D17" s="182">
        <v>20</v>
      </c>
      <c r="E17" s="182">
        <v>14</v>
      </c>
      <c r="F17" s="182">
        <v>38</v>
      </c>
      <c r="G17" s="182">
        <v>30</v>
      </c>
      <c r="H17" s="182">
        <v>20</v>
      </c>
      <c r="I17" s="182">
        <v>25</v>
      </c>
      <c r="J17" s="182">
        <v>13</v>
      </c>
      <c r="K17" s="182">
        <v>75</v>
      </c>
      <c r="L17" s="182">
        <v>35</v>
      </c>
      <c r="M17" s="182">
        <v>145</v>
      </c>
      <c r="N17" s="260">
        <f t="shared" si="1"/>
        <v>625</v>
      </c>
    </row>
    <row r="18" spans="1:14" ht="13.5" thickBot="1">
      <c r="A18" s="98" t="s">
        <v>114</v>
      </c>
      <c r="B18" s="244">
        <v>46</v>
      </c>
      <c r="C18" s="244">
        <v>8</v>
      </c>
      <c r="D18" s="244">
        <v>61</v>
      </c>
      <c r="E18" s="244">
        <v>74</v>
      </c>
      <c r="F18" s="244">
        <v>57</v>
      </c>
      <c r="G18" s="244">
        <v>35</v>
      </c>
      <c r="H18" s="244">
        <v>14</v>
      </c>
      <c r="I18" s="244">
        <v>46</v>
      </c>
      <c r="J18" s="244">
        <v>61</v>
      </c>
      <c r="K18" s="244">
        <v>87</v>
      </c>
      <c r="L18" s="244">
        <v>42</v>
      </c>
      <c r="M18" s="244">
        <v>43</v>
      </c>
      <c r="N18" s="261">
        <f t="shared" si="1"/>
        <v>574</v>
      </c>
    </row>
    <row r="19" spans="1:14" ht="13.5" thickBot="1">
      <c r="A19" s="25" t="s">
        <v>142</v>
      </c>
      <c r="B19" s="180">
        <f t="shared" ref="B19:M19" si="6">SUM(B20:B32)</f>
        <v>832</v>
      </c>
      <c r="C19" s="180">
        <f t="shared" si="6"/>
        <v>1063</v>
      </c>
      <c r="D19" s="180">
        <f t="shared" si="6"/>
        <v>1626</v>
      </c>
      <c r="E19" s="180">
        <f t="shared" si="6"/>
        <v>2589</v>
      </c>
      <c r="F19" s="180">
        <f t="shared" si="6"/>
        <v>2409</v>
      </c>
      <c r="G19" s="180">
        <f t="shared" si="6"/>
        <v>1415</v>
      </c>
      <c r="H19" s="180">
        <f t="shared" si="6"/>
        <v>1293</v>
      </c>
      <c r="I19" s="180">
        <f t="shared" si="6"/>
        <v>1839</v>
      </c>
      <c r="J19" s="180">
        <f t="shared" si="6"/>
        <v>1540</v>
      </c>
      <c r="K19" s="180">
        <f t="shared" si="6"/>
        <v>3636</v>
      </c>
      <c r="L19" s="180">
        <f t="shared" si="6"/>
        <v>1213</v>
      </c>
      <c r="M19" s="180">
        <f t="shared" si="6"/>
        <v>936</v>
      </c>
      <c r="N19" s="26">
        <f t="shared" si="1"/>
        <v>20391</v>
      </c>
    </row>
    <row r="20" spans="1:14">
      <c r="A20" s="96" t="s">
        <v>179</v>
      </c>
      <c r="B20" s="182">
        <v>201</v>
      </c>
      <c r="C20" s="182">
        <v>298</v>
      </c>
      <c r="D20" s="182">
        <v>370</v>
      </c>
      <c r="E20" s="182">
        <v>973</v>
      </c>
      <c r="F20" s="182">
        <v>931</v>
      </c>
      <c r="G20" s="182">
        <v>636</v>
      </c>
      <c r="H20" s="182">
        <v>528</v>
      </c>
      <c r="I20" s="182">
        <v>878</v>
      </c>
      <c r="J20" s="182">
        <v>436</v>
      </c>
      <c r="K20" s="182">
        <v>1338</v>
      </c>
      <c r="L20" s="182">
        <v>361</v>
      </c>
      <c r="M20" s="182">
        <v>229</v>
      </c>
      <c r="N20" s="260">
        <f t="shared" ref="N20:N32" si="7">SUM(B20:M20)</f>
        <v>7179</v>
      </c>
    </row>
    <row r="21" spans="1:14">
      <c r="A21" s="29" t="s">
        <v>192</v>
      </c>
      <c r="B21" s="62">
        <v>96</v>
      </c>
      <c r="C21" s="62">
        <v>191</v>
      </c>
      <c r="D21" s="62">
        <v>300</v>
      </c>
      <c r="E21" s="62">
        <v>467</v>
      </c>
      <c r="F21" s="62">
        <v>332</v>
      </c>
      <c r="G21" s="62">
        <v>135</v>
      </c>
      <c r="H21" s="62">
        <v>162</v>
      </c>
      <c r="I21" s="62">
        <v>146</v>
      </c>
      <c r="J21" s="62">
        <v>224</v>
      </c>
      <c r="K21" s="62">
        <v>560</v>
      </c>
      <c r="L21" s="62">
        <v>186</v>
      </c>
      <c r="M21" s="62">
        <v>202</v>
      </c>
      <c r="N21" s="30">
        <f t="shared" si="7"/>
        <v>3001</v>
      </c>
    </row>
    <row r="22" spans="1:14">
      <c r="A22" s="29" t="s">
        <v>180</v>
      </c>
      <c r="B22" s="62">
        <v>74</v>
      </c>
      <c r="C22" s="62">
        <v>63</v>
      </c>
      <c r="D22" s="62">
        <v>282</v>
      </c>
      <c r="E22" s="62">
        <v>574</v>
      </c>
      <c r="F22" s="62">
        <v>286</v>
      </c>
      <c r="G22" s="62">
        <v>130</v>
      </c>
      <c r="H22" s="62">
        <v>89</v>
      </c>
      <c r="I22" s="62">
        <v>87</v>
      </c>
      <c r="J22" s="62">
        <v>270</v>
      </c>
      <c r="K22" s="62">
        <v>679</v>
      </c>
      <c r="L22" s="62">
        <v>210</v>
      </c>
      <c r="M22" s="62">
        <v>86</v>
      </c>
      <c r="N22" s="30">
        <f t="shared" si="7"/>
        <v>2830</v>
      </c>
    </row>
    <row r="23" spans="1:14">
      <c r="A23" s="29" t="s">
        <v>217</v>
      </c>
      <c r="B23" s="62">
        <f>134+20</f>
        <v>154</v>
      </c>
      <c r="C23" s="62">
        <f>24+37+149</f>
        <v>210</v>
      </c>
      <c r="D23" s="62">
        <f>199+46</f>
        <v>245</v>
      </c>
      <c r="E23" s="62">
        <v>0</v>
      </c>
      <c r="F23" s="62">
        <v>335</v>
      </c>
      <c r="G23" s="62">
        <v>119</v>
      </c>
      <c r="H23" s="62">
        <v>73</v>
      </c>
      <c r="I23" s="62">
        <v>132</v>
      </c>
      <c r="J23" s="62">
        <v>140</v>
      </c>
      <c r="K23" s="62">
        <v>394</v>
      </c>
      <c r="L23" s="62">
        <v>21</v>
      </c>
      <c r="M23" s="62">
        <v>91</v>
      </c>
      <c r="N23" s="30">
        <f t="shared" si="7"/>
        <v>1914</v>
      </c>
    </row>
    <row r="24" spans="1:14">
      <c r="A24" s="29" t="s">
        <v>182</v>
      </c>
      <c r="B24" s="62">
        <v>119</v>
      </c>
      <c r="C24" s="62">
        <v>61</v>
      </c>
      <c r="D24" s="62">
        <v>119</v>
      </c>
      <c r="E24" s="62">
        <v>194</v>
      </c>
      <c r="F24" s="62">
        <v>146</v>
      </c>
      <c r="G24" s="62">
        <v>159</v>
      </c>
      <c r="H24" s="62">
        <v>74</v>
      </c>
      <c r="I24" s="62">
        <v>240</v>
      </c>
      <c r="J24" s="62">
        <v>175</v>
      </c>
      <c r="K24" s="62">
        <v>282</v>
      </c>
      <c r="L24" s="62">
        <v>105</v>
      </c>
      <c r="M24" s="62">
        <v>121</v>
      </c>
      <c r="N24" s="30">
        <f t="shared" si="7"/>
        <v>1795</v>
      </c>
    </row>
    <row r="25" spans="1:14">
      <c r="A25" s="29" t="s">
        <v>190</v>
      </c>
      <c r="B25" s="62">
        <v>52</v>
      </c>
      <c r="C25" s="62">
        <v>37</v>
      </c>
      <c r="D25" s="62">
        <v>141</v>
      </c>
      <c r="E25" s="62">
        <v>155</v>
      </c>
      <c r="F25" s="62">
        <v>48</v>
      </c>
      <c r="G25" s="62">
        <v>59</v>
      </c>
      <c r="H25" s="62">
        <v>53</v>
      </c>
      <c r="I25" s="62">
        <v>191</v>
      </c>
      <c r="J25" s="62">
        <v>76</v>
      </c>
      <c r="K25" s="62">
        <v>59</v>
      </c>
      <c r="L25" s="62">
        <v>39</v>
      </c>
      <c r="M25" s="62">
        <v>71</v>
      </c>
      <c r="N25" s="30">
        <f t="shared" si="7"/>
        <v>981</v>
      </c>
    </row>
    <row r="26" spans="1:14">
      <c r="A26" s="29" t="s">
        <v>194</v>
      </c>
      <c r="B26" s="62">
        <v>62</v>
      </c>
      <c r="C26" s="62">
        <v>101</v>
      </c>
      <c r="D26" s="62">
        <v>28</v>
      </c>
      <c r="E26" s="62">
        <v>0</v>
      </c>
      <c r="F26" s="62">
        <v>97</v>
      </c>
      <c r="G26" s="62">
        <v>41</v>
      </c>
      <c r="H26" s="62">
        <v>124</v>
      </c>
      <c r="I26" s="62">
        <v>35</v>
      </c>
      <c r="J26" s="62">
        <v>40</v>
      </c>
      <c r="K26" s="62">
        <v>16</v>
      </c>
      <c r="L26" s="62">
        <v>41</v>
      </c>
      <c r="M26" s="62">
        <v>27</v>
      </c>
      <c r="N26" s="30">
        <f t="shared" si="7"/>
        <v>612</v>
      </c>
    </row>
    <row r="27" spans="1:14">
      <c r="A27" s="29" t="s">
        <v>191</v>
      </c>
      <c r="B27" s="62">
        <v>20</v>
      </c>
      <c r="C27" s="62">
        <v>34</v>
      </c>
      <c r="D27" s="62">
        <v>33</v>
      </c>
      <c r="E27" s="62">
        <v>54</v>
      </c>
      <c r="F27" s="62">
        <v>56</v>
      </c>
      <c r="G27" s="62">
        <v>34</v>
      </c>
      <c r="H27" s="62">
        <v>22</v>
      </c>
      <c r="I27" s="62">
        <v>24</v>
      </c>
      <c r="J27" s="62">
        <v>18</v>
      </c>
      <c r="K27" s="62">
        <v>133</v>
      </c>
      <c r="L27" s="62">
        <v>32</v>
      </c>
      <c r="M27" s="62">
        <v>28</v>
      </c>
      <c r="N27" s="30">
        <f t="shared" si="7"/>
        <v>488</v>
      </c>
    </row>
    <row r="28" spans="1:14">
      <c r="A28" s="29" t="s">
        <v>187</v>
      </c>
      <c r="B28" s="62">
        <v>6</v>
      </c>
      <c r="C28" s="62">
        <v>18</v>
      </c>
      <c r="D28" s="62">
        <v>22</v>
      </c>
      <c r="E28" s="62">
        <v>38</v>
      </c>
      <c r="F28" s="62">
        <v>72</v>
      </c>
      <c r="G28" s="62">
        <v>40</v>
      </c>
      <c r="H28" s="62">
        <v>36</v>
      </c>
      <c r="I28" s="62">
        <v>39</v>
      </c>
      <c r="J28" s="62">
        <v>12</v>
      </c>
      <c r="K28" s="62">
        <v>42</v>
      </c>
      <c r="L28" s="62">
        <v>20</v>
      </c>
      <c r="M28" s="62">
        <v>20</v>
      </c>
      <c r="N28" s="30">
        <f t="shared" si="7"/>
        <v>365</v>
      </c>
    </row>
    <row r="29" spans="1:14">
      <c r="A29" s="29" t="s">
        <v>178</v>
      </c>
      <c r="B29" s="62">
        <v>0</v>
      </c>
      <c r="C29" s="62">
        <v>10</v>
      </c>
      <c r="D29" s="62">
        <v>8</v>
      </c>
      <c r="E29" s="62">
        <v>62</v>
      </c>
      <c r="F29" s="62">
        <v>21</v>
      </c>
      <c r="G29" s="62">
        <v>22</v>
      </c>
      <c r="H29" s="62">
        <v>45</v>
      </c>
      <c r="I29" s="62">
        <v>25</v>
      </c>
      <c r="J29" s="62">
        <v>35</v>
      </c>
      <c r="K29" s="62">
        <v>54</v>
      </c>
      <c r="L29" s="62">
        <v>53</v>
      </c>
      <c r="M29" s="62">
        <v>14</v>
      </c>
      <c r="N29" s="30">
        <f t="shared" si="7"/>
        <v>349</v>
      </c>
    </row>
    <row r="30" spans="1:14">
      <c r="A30" s="29" t="s">
        <v>157</v>
      </c>
      <c r="B30" s="62">
        <v>34</v>
      </c>
      <c r="C30" s="62">
        <v>3</v>
      </c>
      <c r="D30" s="62">
        <v>39</v>
      </c>
      <c r="E30" s="62">
        <v>34</v>
      </c>
      <c r="F30" s="62">
        <v>42</v>
      </c>
      <c r="G30" s="62">
        <v>15</v>
      </c>
      <c r="H30" s="62">
        <v>25</v>
      </c>
      <c r="I30" s="62">
        <v>16</v>
      </c>
      <c r="J30" s="62">
        <v>44</v>
      </c>
      <c r="K30" s="62">
        <v>19</v>
      </c>
      <c r="L30" s="62">
        <v>50</v>
      </c>
      <c r="M30" s="62">
        <v>17</v>
      </c>
      <c r="N30" s="30">
        <f t="shared" si="7"/>
        <v>338</v>
      </c>
    </row>
    <row r="31" spans="1:14">
      <c r="A31" s="29" t="s">
        <v>167</v>
      </c>
      <c r="B31" s="62">
        <v>8</v>
      </c>
      <c r="C31" s="62">
        <v>21</v>
      </c>
      <c r="D31" s="62">
        <v>12</v>
      </c>
      <c r="E31" s="62">
        <v>16</v>
      </c>
      <c r="F31" s="62">
        <v>22</v>
      </c>
      <c r="G31" s="62">
        <v>12</v>
      </c>
      <c r="H31" s="62">
        <v>29</v>
      </c>
      <c r="I31" s="62">
        <v>21</v>
      </c>
      <c r="J31" s="62">
        <v>60</v>
      </c>
      <c r="K31" s="62">
        <v>44</v>
      </c>
      <c r="L31" s="62">
        <v>21</v>
      </c>
      <c r="M31" s="62">
        <v>28</v>
      </c>
      <c r="N31" s="30">
        <f t="shared" si="7"/>
        <v>294</v>
      </c>
    </row>
    <row r="32" spans="1:14" ht="13.5" thickBot="1">
      <c r="A32" s="98" t="s">
        <v>177</v>
      </c>
      <c r="B32" s="244">
        <v>6</v>
      </c>
      <c r="C32" s="244">
        <v>16</v>
      </c>
      <c r="D32" s="244">
        <v>27</v>
      </c>
      <c r="E32" s="244">
        <v>22</v>
      </c>
      <c r="F32" s="244">
        <v>21</v>
      </c>
      <c r="G32" s="244">
        <v>13</v>
      </c>
      <c r="H32" s="244">
        <v>33</v>
      </c>
      <c r="I32" s="244">
        <v>5</v>
      </c>
      <c r="J32" s="244">
        <v>10</v>
      </c>
      <c r="K32" s="244">
        <v>16</v>
      </c>
      <c r="L32" s="244">
        <v>74</v>
      </c>
      <c r="M32" s="244">
        <v>2</v>
      </c>
      <c r="N32" s="261">
        <f t="shared" si="7"/>
        <v>245</v>
      </c>
    </row>
    <row r="33" spans="1:14" ht="13.5" thickBot="1">
      <c r="A33" s="25" t="s">
        <v>195</v>
      </c>
      <c r="B33" s="180">
        <v>56</v>
      </c>
      <c r="C33" s="180">
        <v>0</v>
      </c>
      <c r="D33" s="180">
        <v>35</v>
      </c>
      <c r="E33" s="180">
        <v>76</v>
      </c>
      <c r="F33" s="180">
        <v>0</v>
      </c>
      <c r="G33" s="180">
        <v>0</v>
      </c>
      <c r="H33" s="180">
        <v>0</v>
      </c>
      <c r="I33" s="180">
        <v>0</v>
      </c>
      <c r="J33" s="180">
        <v>0</v>
      </c>
      <c r="K33" s="180">
        <v>0</v>
      </c>
      <c r="L33" s="180">
        <v>0</v>
      </c>
      <c r="M33" s="180">
        <v>0</v>
      </c>
      <c r="N33" s="26">
        <f t="shared" si="1"/>
        <v>167</v>
      </c>
    </row>
    <row r="34" spans="1:14" s="51" customFormat="1" ht="13.5" customHeight="1" thickBot="1">
      <c r="A34" s="25" t="s">
        <v>234</v>
      </c>
      <c r="B34" s="113">
        <v>136</v>
      </c>
      <c r="C34" s="113">
        <v>236</v>
      </c>
      <c r="D34" s="113">
        <v>548</v>
      </c>
      <c r="E34" s="113">
        <f>49+37+290+339</f>
        <v>715</v>
      </c>
      <c r="F34" s="113">
        <f>48+89+266</f>
        <v>403</v>
      </c>
      <c r="G34" s="113">
        <f>22+96+245</f>
        <v>363</v>
      </c>
      <c r="H34" s="113">
        <f>336+67+58</f>
        <v>461</v>
      </c>
      <c r="I34" s="113">
        <f>137+52+44</f>
        <v>233</v>
      </c>
      <c r="J34" s="113">
        <f>227+67+21</f>
        <v>315</v>
      </c>
      <c r="K34" s="113">
        <f>491+69+120</f>
        <v>680</v>
      </c>
      <c r="L34" s="113">
        <v>434</v>
      </c>
      <c r="M34" s="113">
        <f>435+56+17</f>
        <v>508</v>
      </c>
      <c r="N34" s="26">
        <f t="shared" si="1"/>
        <v>5032</v>
      </c>
    </row>
    <row r="35" spans="1:14" s="51" customFormat="1" ht="13.5" customHeight="1">
      <c r="A35" s="3" t="s">
        <v>221</v>
      </c>
      <c r="I35" s="23" t="s">
        <v>297</v>
      </c>
      <c r="N35" s="154"/>
    </row>
    <row r="37" spans="1:14" ht="18.75">
      <c r="A37" s="83" t="s">
        <v>310</v>
      </c>
    </row>
    <row r="38" spans="1:14" ht="6.95" customHeight="1" thickBot="1"/>
    <row r="39" spans="1:14" ht="13.5" customHeight="1" thickBot="1">
      <c r="A39" s="395">
        <v>2010</v>
      </c>
      <c r="B39" s="395"/>
      <c r="C39" s="395"/>
      <c r="D39" s="395"/>
      <c r="E39" s="395"/>
      <c r="F39" s="395"/>
      <c r="G39" s="395"/>
      <c r="H39" s="395"/>
      <c r="I39" s="395"/>
      <c r="J39" s="395"/>
      <c r="K39" s="395"/>
      <c r="L39" s="395"/>
      <c r="M39" s="395"/>
      <c r="N39" s="395"/>
    </row>
    <row r="40" spans="1:14" ht="13.5" thickBot="1">
      <c r="A40" s="52" t="s">
        <v>1</v>
      </c>
      <c r="B40" s="197" t="s">
        <v>290</v>
      </c>
      <c r="C40" s="197" t="s">
        <v>291</v>
      </c>
      <c r="D40" s="197" t="s">
        <v>2</v>
      </c>
      <c r="E40" s="197" t="s">
        <v>3</v>
      </c>
      <c r="F40" s="197" t="s">
        <v>4</v>
      </c>
      <c r="G40" s="197" t="s">
        <v>5</v>
      </c>
      <c r="H40" s="197" t="s">
        <v>6</v>
      </c>
      <c r="I40" s="197" t="s">
        <v>292</v>
      </c>
      <c r="J40" s="197" t="s">
        <v>293</v>
      </c>
      <c r="K40" s="197" t="s">
        <v>294</v>
      </c>
      <c r="L40" s="197" t="s">
        <v>295</v>
      </c>
      <c r="M40" s="197" t="s">
        <v>296</v>
      </c>
      <c r="N40" s="197" t="s">
        <v>334</v>
      </c>
    </row>
    <row r="41" spans="1:14" ht="15" customHeight="1" thickBot="1">
      <c r="A41" s="52" t="s">
        <v>226</v>
      </c>
      <c r="B41" s="7">
        <f>SUM(B42:B43)</f>
        <v>16638</v>
      </c>
      <c r="C41" s="7">
        <f t="shared" ref="C41:M41" si="8">SUM(C42:C43)</f>
        <v>4410</v>
      </c>
      <c r="D41" s="7">
        <f t="shared" si="8"/>
        <v>27174</v>
      </c>
      <c r="E41" s="7">
        <f t="shared" si="8"/>
        <v>39971</v>
      </c>
      <c r="F41" s="7">
        <f t="shared" si="8"/>
        <v>34581</v>
      </c>
      <c r="G41" s="7">
        <f t="shared" si="8"/>
        <v>37877</v>
      </c>
      <c r="H41" s="7">
        <f t="shared" si="8"/>
        <v>93124</v>
      </c>
      <c r="I41" s="7">
        <f t="shared" si="8"/>
        <v>53922</v>
      </c>
      <c r="J41" s="7">
        <f t="shared" si="8"/>
        <v>48293</v>
      </c>
      <c r="K41" s="7">
        <f t="shared" si="8"/>
        <v>26799</v>
      </c>
      <c r="L41" s="7">
        <f t="shared" si="8"/>
        <v>28476</v>
      </c>
      <c r="M41" s="7">
        <f t="shared" si="8"/>
        <v>16947</v>
      </c>
      <c r="N41" s="7">
        <f>SUM(B41:M41)</f>
        <v>428212</v>
      </c>
    </row>
    <row r="42" spans="1:14" ht="15" customHeight="1">
      <c r="A42" s="262" t="s">
        <v>237</v>
      </c>
      <c r="B42" s="263">
        <v>14057</v>
      </c>
      <c r="C42" s="263">
        <v>3877</v>
      </c>
      <c r="D42" s="263">
        <v>17950</v>
      </c>
      <c r="E42" s="263">
        <v>21861</v>
      </c>
      <c r="F42" s="263">
        <v>19659</v>
      </c>
      <c r="G42" s="263">
        <v>28777</v>
      </c>
      <c r="H42" s="263">
        <v>71655</v>
      </c>
      <c r="I42" s="263">
        <v>42896</v>
      </c>
      <c r="J42" s="263">
        <v>40470</v>
      </c>
      <c r="K42" s="263">
        <v>23913</v>
      </c>
      <c r="L42" s="263">
        <v>23180</v>
      </c>
      <c r="M42" s="264">
        <v>14251</v>
      </c>
      <c r="N42" s="82">
        <f>SUM(B42:M42)</f>
        <v>322546</v>
      </c>
    </row>
    <row r="43" spans="1:14" ht="15" customHeight="1" thickBot="1">
      <c r="A43" s="265" t="s">
        <v>238</v>
      </c>
      <c r="B43" s="266">
        <v>2581</v>
      </c>
      <c r="C43" s="266">
        <v>533</v>
      </c>
      <c r="D43" s="266">
        <v>9224</v>
      </c>
      <c r="E43" s="266">
        <v>18110</v>
      </c>
      <c r="F43" s="266">
        <v>14922</v>
      </c>
      <c r="G43" s="266">
        <v>9100</v>
      </c>
      <c r="H43" s="266">
        <v>21469</v>
      </c>
      <c r="I43" s="266">
        <v>11026</v>
      </c>
      <c r="J43" s="266">
        <v>7823</v>
      </c>
      <c r="K43" s="266">
        <v>2886</v>
      </c>
      <c r="L43" s="266">
        <v>5296</v>
      </c>
      <c r="M43" s="267">
        <v>2696</v>
      </c>
      <c r="N43" s="66">
        <f>SUM(B43:M43)</f>
        <v>105666</v>
      </c>
    </row>
    <row r="44" spans="1:14" s="51" customFormat="1" ht="13.5" customHeight="1">
      <c r="A44" s="3" t="s">
        <v>357</v>
      </c>
      <c r="I44" s="23" t="s">
        <v>297</v>
      </c>
      <c r="N44" s="154"/>
    </row>
  </sheetData>
  <sortState ref="A21:N33">
    <sortCondition descending="1" ref="N21:N33"/>
  </sortState>
  <mergeCells count="2">
    <mergeCell ref="A3:N3"/>
    <mergeCell ref="A39:N39"/>
  </mergeCells>
  <printOptions horizontalCentered="1"/>
  <pageMargins left="0" right="0" top="0.5" bottom="0.5" header="0.5" footer="0.5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7030A0"/>
  </sheetPr>
  <dimension ref="A1:O100"/>
  <sheetViews>
    <sheetView tabSelected="1" zoomScale="130" zoomScaleNormal="130" workbookViewId="0"/>
  </sheetViews>
  <sheetFormatPr defaultRowHeight="12.75"/>
  <cols>
    <col min="1" max="1" width="5.140625" style="130" customWidth="1"/>
    <col min="2" max="2" width="14.28515625" style="2" customWidth="1"/>
    <col min="3" max="3" width="5.7109375" style="3" bestFit="1" customWidth="1"/>
    <col min="4" max="4" width="5.7109375" style="121" bestFit="1" customWidth="1"/>
    <col min="5" max="7" width="6" style="121" bestFit="1" customWidth="1"/>
    <col min="8" max="8" width="6" style="3" bestFit="1" customWidth="1"/>
    <col min="9" max="10" width="6.5703125" style="3" bestFit="1" customWidth="1"/>
    <col min="11" max="11" width="6" style="3" bestFit="1" customWidth="1"/>
    <col min="12" max="12" width="6" style="118" bestFit="1" customWidth="1"/>
    <col min="13" max="14" width="5.7109375" style="118" bestFit="1" customWidth="1"/>
    <col min="15" max="15" width="8.5703125" style="140" bestFit="1" customWidth="1"/>
    <col min="16" max="16384" width="9.140625" style="118"/>
  </cols>
  <sheetData>
    <row r="1" spans="1:15" ht="20.100000000000001" customHeight="1">
      <c r="A1" s="1" t="s">
        <v>311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6.95" customHeight="1" thickBot="1">
      <c r="A2" s="119"/>
      <c r="B2" s="120"/>
      <c r="C2" s="5"/>
    </row>
    <row r="3" spans="1:15" ht="13.5" customHeight="1" thickBot="1">
      <c r="A3" s="118"/>
      <c r="B3" s="118"/>
      <c r="C3" s="395">
        <v>2010</v>
      </c>
      <c r="D3" s="395"/>
      <c r="E3" s="395"/>
      <c r="F3" s="395"/>
      <c r="G3" s="395"/>
      <c r="H3" s="395"/>
      <c r="I3" s="395"/>
      <c r="J3" s="395"/>
      <c r="K3" s="395"/>
      <c r="L3" s="395"/>
      <c r="M3" s="395"/>
      <c r="N3" s="395"/>
      <c r="O3" s="395"/>
    </row>
    <row r="4" spans="1:15" ht="15.75" customHeight="1" thickBot="1">
      <c r="A4" s="395" t="s">
        <v>240</v>
      </c>
      <c r="B4" s="395"/>
      <c r="C4" s="197" t="s">
        <v>290</v>
      </c>
      <c r="D4" s="197" t="s">
        <v>291</v>
      </c>
      <c r="E4" s="197" t="s">
        <v>2</v>
      </c>
      <c r="F4" s="197" t="s">
        <v>3</v>
      </c>
      <c r="G4" s="197" t="s">
        <v>4</v>
      </c>
      <c r="H4" s="197" t="s">
        <v>5</v>
      </c>
      <c r="I4" s="197" t="s">
        <v>6</v>
      </c>
      <c r="J4" s="197" t="s">
        <v>292</v>
      </c>
      <c r="K4" s="197" t="s">
        <v>293</v>
      </c>
      <c r="L4" s="197" t="s">
        <v>294</v>
      </c>
      <c r="M4" s="197" t="s">
        <v>295</v>
      </c>
      <c r="N4" s="197" t="s">
        <v>296</v>
      </c>
      <c r="O4" s="197" t="s">
        <v>334</v>
      </c>
    </row>
    <row r="5" spans="1:15" s="123" customFormat="1" ht="14.1" customHeight="1">
      <c r="A5" s="408" t="s">
        <v>241</v>
      </c>
      <c r="B5" s="385" t="s">
        <v>244</v>
      </c>
      <c r="C5" s="188">
        <v>16638</v>
      </c>
      <c r="D5" s="189">
        <v>4410</v>
      </c>
      <c r="E5" s="189">
        <v>27174</v>
      </c>
      <c r="F5" s="189">
        <v>39971</v>
      </c>
      <c r="G5" s="189">
        <v>34581</v>
      </c>
      <c r="H5" s="189">
        <v>37877</v>
      </c>
      <c r="I5" s="189">
        <v>93124</v>
      </c>
      <c r="J5" s="122">
        <v>53922</v>
      </c>
      <c r="K5" s="122">
        <v>48293</v>
      </c>
      <c r="L5" s="122">
        <v>26799</v>
      </c>
      <c r="M5" s="122">
        <v>28476</v>
      </c>
      <c r="N5" s="122">
        <v>16947</v>
      </c>
      <c r="O5" s="13">
        <v>428212</v>
      </c>
    </row>
    <row r="6" spans="1:15" s="3" customFormat="1" ht="14.1" customHeight="1">
      <c r="A6" s="409"/>
      <c r="B6" s="386" t="s">
        <v>321</v>
      </c>
      <c r="C6" s="124">
        <v>5153</v>
      </c>
      <c r="D6" s="124">
        <v>4173</v>
      </c>
      <c r="E6" s="124">
        <v>8719</v>
      </c>
      <c r="F6" s="124">
        <v>13093</v>
      </c>
      <c r="G6" s="124">
        <v>17310</v>
      </c>
      <c r="H6" s="124">
        <v>11900</v>
      </c>
      <c r="I6" s="124">
        <v>20781</v>
      </c>
      <c r="J6" s="124">
        <v>25185</v>
      </c>
      <c r="K6" s="124">
        <v>16457</v>
      </c>
      <c r="L6" s="124">
        <v>11677</v>
      </c>
      <c r="M6" s="124">
        <v>9036</v>
      </c>
      <c r="N6" s="382"/>
      <c r="O6" s="17">
        <v>143484</v>
      </c>
    </row>
    <row r="7" spans="1:15" s="3" customFormat="1" ht="14.1" customHeight="1">
      <c r="A7" s="409"/>
      <c r="B7" s="386" t="s">
        <v>322</v>
      </c>
      <c r="C7" s="124">
        <v>5502</v>
      </c>
      <c r="D7" s="124">
        <v>5477</v>
      </c>
      <c r="E7" s="124">
        <v>10465</v>
      </c>
      <c r="F7" s="124">
        <v>16080</v>
      </c>
      <c r="G7" s="124">
        <v>14287</v>
      </c>
      <c r="H7" s="124">
        <v>10586</v>
      </c>
      <c r="I7" s="124">
        <v>13620</v>
      </c>
      <c r="J7" s="124">
        <v>10478</v>
      </c>
      <c r="K7" s="124">
        <v>9903</v>
      </c>
      <c r="L7" s="382"/>
      <c r="M7" s="124">
        <v>9939</v>
      </c>
      <c r="N7" s="124">
        <v>7626</v>
      </c>
      <c r="O7" s="17">
        <v>113963</v>
      </c>
    </row>
    <row r="8" spans="1:15" s="3" customFormat="1" ht="14.1" customHeight="1">
      <c r="A8" s="409"/>
      <c r="B8" s="386" t="s">
        <v>243</v>
      </c>
      <c r="C8" s="124">
        <v>2964</v>
      </c>
      <c r="D8" s="124">
        <v>3682</v>
      </c>
      <c r="E8" s="124">
        <v>6281</v>
      </c>
      <c r="F8" s="124">
        <v>14161</v>
      </c>
      <c r="G8" s="124">
        <v>13280</v>
      </c>
      <c r="H8" s="124">
        <v>10741</v>
      </c>
      <c r="I8" s="124">
        <v>15858</v>
      </c>
      <c r="J8" s="124">
        <v>11782</v>
      </c>
      <c r="K8" s="124">
        <v>10034</v>
      </c>
      <c r="L8" s="124">
        <v>8825</v>
      </c>
      <c r="M8" s="124">
        <v>6402</v>
      </c>
      <c r="N8" s="124">
        <v>3895</v>
      </c>
      <c r="O8" s="17">
        <v>107905</v>
      </c>
    </row>
    <row r="9" spans="1:15" s="3" customFormat="1" ht="14.1" customHeight="1">
      <c r="A9" s="409"/>
      <c r="B9" s="386" t="s">
        <v>242</v>
      </c>
      <c r="C9" s="126">
        <v>3612</v>
      </c>
      <c r="D9" s="126">
        <v>4233</v>
      </c>
      <c r="E9" s="126">
        <v>5497</v>
      </c>
      <c r="F9" s="126">
        <v>6479</v>
      </c>
      <c r="G9" s="126">
        <v>5416</v>
      </c>
      <c r="H9" s="126">
        <v>4088</v>
      </c>
      <c r="I9" s="126">
        <v>4423</v>
      </c>
      <c r="J9" s="126">
        <v>5291</v>
      </c>
      <c r="K9" s="126">
        <v>3774</v>
      </c>
      <c r="L9" s="126">
        <v>6718</v>
      </c>
      <c r="M9" s="126">
        <v>4124</v>
      </c>
      <c r="N9" s="126">
        <v>3940</v>
      </c>
      <c r="O9" s="17">
        <v>57595</v>
      </c>
    </row>
    <row r="10" spans="1:15" s="3" customFormat="1" ht="14.1" customHeight="1">
      <c r="A10" s="409"/>
      <c r="B10" s="386" t="s">
        <v>323</v>
      </c>
      <c r="C10" s="124">
        <v>3373</v>
      </c>
      <c r="D10" s="124">
        <v>1433</v>
      </c>
      <c r="E10" s="124">
        <v>4750</v>
      </c>
      <c r="F10" s="124">
        <v>4220</v>
      </c>
      <c r="G10" s="124">
        <v>5007</v>
      </c>
      <c r="H10" s="124">
        <v>4482</v>
      </c>
      <c r="I10" s="124">
        <v>3708</v>
      </c>
      <c r="J10" s="124">
        <v>3012</v>
      </c>
      <c r="K10" s="124">
        <v>6003</v>
      </c>
      <c r="L10" s="124">
        <v>4546</v>
      </c>
      <c r="M10" s="124">
        <v>4188</v>
      </c>
      <c r="N10" s="124">
        <v>5944</v>
      </c>
      <c r="O10" s="17">
        <v>50666</v>
      </c>
    </row>
    <row r="11" spans="1:15" s="3" customFormat="1" ht="14.1" customHeight="1">
      <c r="A11" s="409"/>
      <c r="B11" s="386" t="s">
        <v>245</v>
      </c>
      <c r="C11" s="126">
        <v>716</v>
      </c>
      <c r="D11" s="126">
        <v>703</v>
      </c>
      <c r="E11" s="126">
        <v>1277</v>
      </c>
      <c r="F11" s="126">
        <v>2283</v>
      </c>
      <c r="G11" s="126">
        <v>1813</v>
      </c>
      <c r="H11" s="126">
        <v>1391</v>
      </c>
      <c r="I11" s="126">
        <v>1239</v>
      </c>
      <c r="J11" s="126">
        <v>1275</v>
      </c>
      <c r="K11" s="126">
        <v>1289</v>
      </c>
      <c r="L11" s="126">
        <v>1848</v>
      </c>
      <c r="M11" s="126">
        <v>1021</v>
      </c>
      <c r="N11" s="126">
        <v>757</v>
      </c>
      <c r="O11" s="17">
        <v>15612</v>
      </c>
    </row>
    <row r="12" spans="1:15" s="3" customFormat="1" ht="14.1" customHeight="1">
      <c r="A12" s="409"/>
      <c r="B12" s="386" t="s">
        <v>246</v>
      </c>
      <c r="C12" s="126">
        <v>469</v>
      </c>
      <c r="D12" s="126">
        <v>510</v>
      </c>
      <c r="E12" s="126">
        <v>1406</v>
      </c>
      <c r="F12" s="126">
        <v>1122</v>
      </c>
      <c r="G12" s="126">
        <v>1711</v>
      </c>
      <c r="H12" s="126">
        <v>1209</v>
      </c>
      <c r="I12" s="126">
        <v>1785</v>
      </c>
      <c r="J12" s="126">
        <v>1709</v>
      </c>
      <c r="K12" s="126">
        <v>1494</v>
      </c>
      <c r="L12" s="126">
        <v>1162</v>
      </c>
      <c r="M12" s="126">
        <v>1100</v>
      </c>
      <c r="N12" s="126">
        <v>329</v>
      </c>
      <c r="O12" s="17">
        <v>14006</v>
      </c>
    </row>
    <row r="13" spans="1:15" s="3" customFormat="1" ht="14.1" customHeight="1">
      <c r="A13" s="409"/>
      <c r="B13" s="386" t="s">
        <v>324</v>
      </c>
      <c r="C13" s="126">
        <v>445</v>
      </c>
      <c r="D13" s="126">
        <v>603</v>
      </c>
      <c r="E13" s="126">
        <v>899</v>
      </c>
      <c r="F13" s="126">
        <v>1316</v>
      </c>
      <c r="G13" s="126">
        <v>1787</v>
      </c>
      <c r="H13" s="126">
        <v>755</v>
      </c>
      <c r="I13" s="126">
        <v>933</v>
      </c>
      <c r="J13" s="126">
        <v>905</v>
      </c>
      <c r="K13" s="126">
        <v>865</v>
      </c>
      <c r="L13" s="126">
        <v>635</v>
      </c>
      <c r="M13" s="126">
        <v>1054</v>
      </c>
      <c r="N13" s="126">
        <v>903</v>
      </c>
      <c r="O13" s="17">
        <v>11100</v>
      </c>
    </row>
    <row r="14" spans="1:15" s="3" customFormat="1" ht="14.1" customHeight="1" thickBot="1">
      <c r="A14" s="409"/>
      <c r="B14" s="387" t="s">
        <v>247</v>
      </c>
      <c r="C14" s="127">
        <v>28</v>
      </c>
      <c r="D14" s="127">
        <v>11</v>
      </c>
      <c r="E14" s="127">
        <v>29</v>
      </c>
      <c r="F14" s="127">
        <v>75</v>
      </c>
      <c r="G14" s="127">
        <v>161</v>
      </c>
      <c r="H14" s="127">
        <v>89</v>
      </c>
      <c r="I14" s="127">
        <v>36</v>
      </c>
      <c r="J14" s="127">
        <v>50</v>
      </c>
      <c r="K14" s="127">
        <v>9</v>
      </c>
      <c r="L14" s="127">
        <v>113</v>
      </c>
      <c r="M14" s="127">
        <v>91</v>
      </c>
      <c r="N14" s="127">
        <v>83</v>
      </c>
      <c r="O14" s="196">
        <v>775</v>
      </c>
    </row>
    <row r="15" spans="1:15" ht="14.1" customHeight="1" thickBot="1">
      <c r="A15" s="410"/>
      <c r="B15" s="128" t="s">
        <v>248</v>
      </c>
      <c r="C15" s="129">
        <v>38900</v>
      </c>
      <c r="D15" s="129">
        <v>25235</v>
      </c>
      <c r="E15" s="129">
        <v>66497</v>
      </c>
      <c r="F15" s="129">
        <v>98800</v>
      </c>
      <c r="G15" s="129">
        <v>95353</v>
      </c>
      <c r="H15" s="129">
        <v>83118</v>
      </c>
      <c r="I15" s="129">
        <v>155507</v>
      </c>
      <c r="J15" s="129">
        <v>113609</v>
      </c>
      <c r="K15" s="129">
        <v>98121</v>
      </c>
      <c r="L15" s="129">
        <v>62323</v>
      </c>
      <c r="M15" s="129">
        <v>65431</v>
      </c>
      <c r="N15" s="129">
        <v>40424</v>
      </c>
      <c r="O15" s="9">
        <v>943318</v>
      </c>
    </row>
    <row r="16" spans="1:15" s="51" customFormat="1" ht="13.5" customHeight="1">
      <c r="A16" s="3" t="s">
        <v>221</v>
      </c>
      <c r="J16" s="23" t="s">
        <v>297</v>
      </c>
      <c r="N16" s="154"/>
    </row>
    <row r="18" spans="1:15" ht="20.100000000000001" customHeight="1">
      <c r="A18" s="1" t="s">
        <v>312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 ht="6.95" customHeight="1" thickBot="1">
      <c r="A19" s="119"/>
      <c r="B19" s="120"/>
      <c r="C19" s="5"/>
    </row>
    <row r="20" spans="1:15" ht="13.5" customHeight="1" thickBot="1">
      <c r="A20" s="118"/>
      <c r="B20" s="118"/>
      <c r="C20" s="395">
        <v>2010</v>
      </c>
      <c r="D20" s="395"/>
      <c r="E20" s="395"/>
      <c r="F20" s="395"/>
      <c r="G20" s="395"/>
      <c r="H20" s="395"/>
      <c r="I20" s="395"/>
      <c r="J20" s="395"/>
      <c r="K20" s="395"/>
      <c r="L20" s="395"/>
      <c r="M20" s="395"/>
      <c r="N20" s="395"/>
      <c r="O20" s="395"/>
    </row>
    <row r="21" spans="1:15" ht="15.75" customHeight="1" thickBot="1">
      <c r="A21" s="395" t="s">
        <v>240</v>
      </c>
      <c r="B21" s="395"/>
      <c r="C21" s="197" t="s">
        <v>290</v>
      </c>
      <c r="D21" s="197" t="s">
        <v>291</v>
      </c>
      <c r="E21" s="197" t="s">
        <v>2</v>
      </c>
      <c r="F21" s="197" t="s">
        <v>3</v>
      </c>
      <c r="G21" s="197" t="s">
        <v>4</v>
      </c>
      <c r="H21" s="197" t="s">
        <v>5</v>
      </c>
      <c r="I21" s="197" t="s">
        <v>6</v>
      </c>
      <c r="J21" s="197" t="s">
        <v>292</v>
      </c>
      <c r="K21" s="197" t="s">
        <v>293</v>
      </c>
      <c r="L21" s="197" t="s">
        <v>294</v>
      </c>
      <c r="M21" s="197" t="s">
        <v>295</v>
      </c>
      <c r="N21" s="197" t="s">
        <v>296</v>
      </c>
      <c r="O21" s="197" t="s">
        <v>334</v>
      </c>
    </row>
    <row r="22" spans="1:15" s="131" customFormat="1" ht="14.1" customHeight="1">
      <c r="A22" s="411" t="s">
        <v>249</v>
      </c>
      <c r="B22" s="224" t="s">
        <v>321</v>
      </c>
      <c r="C22" s="188">
        <v>1848</v>
      </c>
      <c r="D22" s="188">
        <v>1896</v>
      </c>
      <c r="E22" s="188">
        <v>6668</v>
      </c>
      <c r="F22" s="188">
        <v>9368</v>
      </c>
      <c r="G22" s="188">
        <v>11462</v>
      </c>
      <c r="H22" s="188">
        <v>5980</v>
      </c>
      <c r="I22" s="188">
        <v>10962</v>
      </c>
      <c r="J22" s="188">
        <v>15340</v>
      </c>
      <c r="K22" s="188">
        <v>9121</v>
      </c>
      <c r="L22" s="188">
        <v>4970</v>
      </c>
      <c r="M22" s="188">
        <v>5528</v>
      </c>
      <c r="N22" s="429"/>
      <c r="O22" s="13">
        <v>83143</v>
      </c>
    </row>
    <row r="23" spans="1:15" ht="14.1" customHeight="1">
      <c r="A23" s="412"/>
      <c r="B23" s="225" t="s">
        <v>243</v>
      </c>
      <c r="C23" s="124">
        <v>1301</v>
      </c>
      <c r="D23" s="124">
        <v>829</v>
      </c>
      <c r="E23" s="124">
        <v>1412</v>
      </c>
      <c r="F23" s="124">
        <v>3371</v>
      </c>
      <c r="G23" s="124">
        <v>2909</v>
      </c>
      <c r="H23" s="124">
        <v>3822</v>
      </c>
      <c r="I23" s="124">
        <v>7193</v>
      </c>
      <c r="J23" s="124">
        <v>7265</v>
      </c>
      <c r="K23" s="124">
        <v>5242</v>
      </c>
      <c r="L23" s="124">
        <v>3168</v>
      </c>
      <c r="M23" s="124">
        <v>2131</v>
      </c>
      <c r="N23" s="124">
        <v>1076</v>
      </c>
      <c r="O23" s="17">
        <v>39719</v>
      </c>
    </row>
    <row r="24" spans="1:15" ht="14.1" customHeight="1">
      <c r="A24" s="412"/>
      <c r="B24" s="386" t="s">
        <v>242</v>
      </c>
      <c r="C24" s="126">
        <v>2254</v>
      </c>
      <c r="D24" s="126">
        <v>2515</v>
      </c>
      <c r="E24" s="126">
        <v>2760</v>
      </c>
      <c r="F24" s="126">
        <v>2503</v>
      </c>
      <c r="G24" s="126">
        <v>2132</v>
      </c>
      <c r="H24" s="126">
        <v>1752</v>
      </c>
      <c r="I24" s="126">
        <v>2045</v>
      </c>
      <c r="J24" s="126">
        <v>2725</v>
      </c>
      <c r="K24" s="126">
        <v>1279</v>
      </c>
      <c r="L24" s="126">
        <v>1531</v>
      </c>
      <c r="M24" s="126">
        <v>2091</v>
      </c>
      <c r="N24" s="126">
        <v>2007</v>
      </c>
      <c r="O24" s="17">
        <v>25594</v>
      </c>
    </row>
    <row r="25" spans="1:15" ht="14.1" customHeight="1">
      <c r="A25" s="412"/>
      <c r="B25" s="386" t="s">
        <v>322</v>
      </c>
      <c r="C25" s="124">
        <v>930</v>
      </c>
      <c r="D25" s="124">
        <v>1110</v>
      </c>
      <c r="E25" s="124">
        <v>1649</v>
      </c>
      <c r="F25" s="124">
        <v>2968</v>
      </c>
      <c r="G25" s="124">
        <v>2325</v>
      </c>
      <c r="H25" s="124">
        <v>2481</v>
      </c>
      <c r="I25" s="124">
        <v>4463</v>
      </c>
      <c r="J25" s="124">
        <v>3074</v>
      </c>
      <c r="K25" s="124">
        <v>2490</v>
      </c>
      <c r="L25" s="124"/>
      <c r="M25" s="124">
        <v>1621</v>
      </c>
      <c r="N25" s="124">
        <v>1495</v>
      </c>
      <c r="O25" s="17">
        <v>24606</v>
      </c>
    </row>
    <row r="26" spans="1:15" ht="14.1" customHeight="1">
      <c r="A26" s="412"/>
      <c r="B26" s="225" t="s">
        <v>246</v>
      </c>
      <c r="C26" s="126">
        <v>306</v>
      </c>
      <c r="D26" s="126">
        <v>421</v>
      </c>
      <c r="E26" s="126">
        <v>1109</v>
      </c>
      <c r="F26" s="126">
        <v>902</v>
      </c>
      <c r="G26" s="126">
        <v>1472</v>
      </c>
      <c r="H26" s="126">
        <v>1043</v>
      </c>
      <c r="I26" s="126">
        <v>1390</v>
      </c>
      <c r="J26" s="126">
        <v>1266</v>
      </c>
      <c r="K26" s="126">
        <v>1142</v>
      </c>
      <c r="L26" s="126">
        <v>819</v>
      </c>
      <c r="M26" s="126">
        <v>906</v>
      </c>
      <c r="N26" s="126">
        <v>260</v>
      </c>
      <c r="O26" s="17">
        <v>9051</v>
      </c>
    </row>
    <row r="27" spans="1:15" ht="14.1" customHeight="1">
      <c r="A27" s="412"/>
      <c r="B27" s="225" t="s">
        <v>245</v>
      </c>
      <c r="C27" s="126">
        <v>378</v>
      </c>
      <c r="D27" s="126">
        <v>329</v>
      </c>
      <c r="E27" s="126">
        <v>492</v>
      </c>
      <c r="F27" s="126">
        <v>941</v>
      </c>
      <c r="G27" s="126">
        <v>660</v>
      </c>
      <c r="H27" s="126">
        <v>744</v>
      </c>
      <c r="I27" s="126">
        <v>745</v>
      </c>
      <c r="J27" s="126">
        <v>671</v>
      </c>
      <c r="K27" s="126">
        <v>523</v>
      </c>
      <c r="L27" s="126">
        <v>445</v>
      </c>
      <c r="M27" s="126">
        <v>409</v>
      </c>
      <c r="N27" s="126">
        <v>230</v>
      </c>
      <c r="O27" s="17">
        <v>6567</v>
      </c>
    </row>
    <row r="28" spans="1:15" ht="14.1" customHeight="1">
      <c r="A28" s="412"/>
      <c r="B28" s="225" t="s">
        <v>324</v>
      </c>
      <c r="C28" s="126">
        <v>114</v>
      </c>
      <c r="D28" s="126">
        <v>142</v>
      </c>
      <c r="E28" s="126">
        <v>202</v>
      </c>
      <c r="F28" s="126">
        <v>257</v>
      </c>
      <c r="G28" s="126">
        <v>268</v>
      </c>
      <c r="H28" s="126">
        <v>215</v>
      </c>
      <c r="I28" s="126">
        <v>386</v>
      </c>
      <c r="J28" s="126">
        <v>303</v>
      </c>
      <c r="K28" s="126">
        <v>186</v>
      </c>
      <c r="L28" s="126">
        <v>82</v>
      </c>
      <c r="M28" s="126">
        <v>178</v>
      </c>
      <c r="N28" s="126">
        <v>259</v>
      </c>
      <c r="O28" s="17">
        <v>2592</v>
      </c>
    </row>
    <row r="29" spans="1:15" ht="14.1" customHeight="1" thickBot="1">
      <c r="A29" s="412"/>
      <c r="B29" s="388" t="s">
        <v>247</v>
      </c>
      <c r="C29" s="127">
        <v>2</v>
      </c>
      <c r="D29" s="127">
        <v>2</v>
      </c>
      <c r="E29" s="127">
        <v>12</v>
      </c>
      <c r="F29" s="127">
        <v>50</v>
      </c>
      <c r="G29" s="127">
        <v>76</v>
      </c>
      <c r="H29" s="127">
        <v>27</v>
      </c>
      <c r="I29" s="127">
        <v>10</v>
      </c>
      <c r="J29" s="127">
        <v>20</v>
      </c>
      <c r="K29" s="127">
        <v>3</v>
      </c>
      <c r="L29" s="127">
        <v>21</v>
      </c>
      <c r="M29" s="127">
        <v>15</v>
      </c>
      <c r="N29" s="127">
        <v>17</v>
      </c>
      <c r="O29" s="196">
        <v>255</v>
      </c>
    </row>
    <row r="30" spans="1:15" ht="14.1" customHeight="1" thickBot="1">
      <c r="A30" s="413"/>
      <c r="B30" s="128" t="s">
        <v>248</v>
      </c>
      <c r="C30" s="132">
        <v>7133</v>
      </c>
      <c r="D30" s="132">
        <v>7244</v>
      </c>
      <c r="E30" s="132">
        <v>14304</v>
      </c>
      <c r="F30" s="132">
        <v>20360</v>
      </c>
      <c r="G30" s="132">
        <v>21304</v>
      </c>
      <c r="H30" s="132">
        <v>16064</v>
      </c>
      <c r="I30" s="132">
        <v>27194</v>
      </c>
      <c r="J30" s="132">
        <v>30664</v>
      </c>
      <c r="K30" s="132">
        <v>19986</v>
      </c>
      <c r="L30" s="132">
        <v>11036</v>
      </c>
      <c r="M30" s="132">
        <v>12879</v>
      </c>
      <c r="N30" s="132">
        <v>5344</v>
      </c>
      <c r="O30" s="132">
        <v>191527</v>
      </c>
    </row>
    <row r="31" spans="1:15" s="51" customFormat="1" ht="13.5" customHeight="1">
      <c r="A31" s="3" t="s">
        <v>221</v>
      </c>
      <c r="J31" s="23" t="s">
        <v>297</v>
      </c>
      <c r="N31" s="154"/>
    </row>
    <row r="32" spans="1:15" s="3" customFormat="1">
      <c r="A32" s="133"/>
      <c r="B32" s="55"/>
      <c r="C32" s="134"/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4"/>
      <c r="O32" s="135"/>
    </row>
    <row r="33" spans="1:15" ht="20.100000000000001" customHeight="1">
      <c r="A33" s="1" t="s">
        <v>313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</row>
    <row r="34" spans="1:15" ht="6.95" customHeight="1" thickBot="1">
      <c r="A34" s="119"/>
      <c r="B34" s="120"/>
      <c r="C34" s="5"/>
    </row>
    <row r="35" spans="1:15" ht="13.5" customHeight="1" thickBot="1">
      <c r="A35" s="118"/>
      <c r="B35" s="118"/>
      <c r="C35" s="395">
        <v>2010</v>
      </c>
      <c r="D35" s="395"/>
      <c r="E35" s="395"/>
      <c r="F35" s="395"/>
      <c r="G35" s="395"/>
      <c r="H35" s="395"/>
      <c r="I35" s="395"/>
      <c r="J35" s="395"/>
      <c r="K35" s="395"/>
      <c r="L35" s="395"/>
      <c r="M35" s="395"/>
      <c r="N35" s="395"/>
      <c r="O35" s="395"/>
    </row>
    <row r="36" spans="1:15" ht="15.75" customHeight="1" thickBot="1">
      <c r="A36" s="395" t="s">
        <v>240</v>
      </c>
      <c r="B36" s="395"/>
      <c r="C36" s="197" t="s">
        <v>290</v>
      </c>
      <c r="D36" s="197" t="s">
        <v>291</v>
      </c>
      <c r="E36" s="197" t="s">
        <v>2</v>
      </c>
      <c r="F36" s="197" t="s">
        <v>3</v>
      </c>
      <c r="G36" s="197" t="s">
        <v>4</v>
      </c>
      <c r="H36" s="197" t="s">
        <v>5</v>
      </c>
      <c r="I36" s="197" t="s">
        <v>6</v>
      </c>
      <c r="J36" s="197" t="s">
        <v>292</v>
      </c>
      <c r="K36" s="197" t="s">
        <v>293</v>
      </c>
      <c r="L36" s="197" t="s">
        <v>294</v>
      </c>
      <c r="M36" s="197" t="s">
        <v>295</v>
      </c>
      <c r="N36" s="197" t="s">
        <v>296</v>
      </c>
      <c r="O36" s="197" t="s">
        <v>334</v>
      </c>
    </row>
    <row r="37" spans="1:15" ht="12" customHeight="1" thickBot="1">
      <c r="A37" s="395" t="s">
        <v>226</v>
      </c>
      <c r="B37" s="395"/>
      <c r="C37" s="85">
        <v>18205</v>
      </c>
      <c r="D37" s="85">
        <v>17925</v>
      </c>
      <c r="E37" s="85">
        <v>30512</v>
      </c>
      <c r="F37" s="85">
        <v>43679</v>
      </c>
      <c r="G37" s="85">
        <v>46470</v>
      </c>
      <c r="H37" s="85">
        <v>36494</v>
      </c>
      <c r="I37" s="85">
        <v>53984</v>
      </c>
      <c r="J37" s="85">
        <v>54248</v>
      </c>
      <c r="K37" s="85">
        <v>44523</v>
      </c>
      <c r="L37" s="85">
        <v>32518</v>
      </c>
      <c r="M37" s="85">
        <v>31493</v>
      </c>
      <c r="N37" s="85">
        <v>16901</v>
      </c>
      <c r="O37" s="85">
        <v>426952</v>
      </c>
    </row>
    <row r="38" spans="1:15" s="131" customFormat="1" ht="12" customHeight="1">
      <c r="A38" s="405" t="s">
        <v>359</v>
      </c>
      <c r="B38" s="224" t="s">
        <v>321</v>
      </c>
      <c r="C38" s="188">
        <v>1848</v>
      </c>
      <c r="D38" s="188">
        <v>1896</v>
      </c>
      <c r="E38" s="188">
        <v>6668</v>
      </c>
      <c r="F38" s="188">
        <v>9684</v>
      </c>
      <c r="G38" s="188">
        <v>11802</v>
      </c>
      <c r="H38" s="188">
        <v>6631</v>
      </c>
      <c r="I38" s="188">
        <v>15087</v>
      </c>
      <c r="J38" s="188">
        <v>18308</v>
      </c>
      <c r="K38" s="188">
        <v>10034</v>
      </c>
      <c r="L38" s="188">
        <v>5118</v>
      </c>
      <c r="M38" s="188">
        <v>5627</v>
      </c>
      <c r="N38" s="390"/>
      <c r="O38" s="13">
        <v>92703</v>
      </c>
    </row>
    <row r="39" spans="1:15" ht="12" customHeight="1">
      <c r="A39" s="406"/>
      <c r="B39" s="225" t="s">
        <v>250</v>
      </c>
      <c r="C39" s="124">
        <v>2056</v>
      </c>
      <c r="D39" s="124">
        <v>2325</v>
      </c>
      <c r="E39" s="124">
        <v>2312</v>
      </c>
      <c r="F39" s="124">
        <v>4842</v>
      </c>
      <c r="G39" s="124">
        <v>3963</v>
      </c>
      <c r="H39" s="124">
        <v>5766</v>
      </c>
      <c r="I39" s="124">
        <v>11504</v>
      </c>
      <c r="J39" s="124">
        <v>8507</v>
      </c>
      <c r="K39" s="124">
        <v>7181</v>
      </c>
      <c r="L39" s="124">
        <v>4652</v>
      </c>
      <c r="M39" s="124">
        <v>3513</v>
      </c>
      <c r="N39" s="124">
        <v>2143</v>
      </c>
      <c r="O39" s="17">
        <v>58764</v>
      </c>
    </row>
    <row r="40" spans="1:15" ht="12" customHeight="1">
      <c r="A40" s="406"/>
      <c r="B40" s="225" t="s">
        <v>322</v>
      </c>
      <c r="C40" s="124">
        <v>2177</v>
      </c>
      <c r="D40" s="124">
        <v>2389</v>
      </c>
      <c r="E40" s="124">
        <v>2769</v>
      </c>
      <c r="F40" s="124">
        <v>4208</v>
      </c>
      <c r="G40" s="124">
        <v>3263</v>
      </c>
      <c r="H40" s="124">
        <v>3615</v>
      </c>
      <c r="I40" s="124">
        <v>6198</v>
      </c>
      <c r="J40" s="124">
        <v>3894</v>
      </c>
      <c r="K40" s="124">
        <v>3500</v>
      </c>
      <c r="L40" s="383"/>
      <c r="M40" s="124">
        <v>2683</v>
      </c>
      <c r="N40" s="124">
        <v>2431</v>
      </c>
      <c r="O40" s="17">
        <v>37127</v>
      </c>
    </row>
    <row r="41" spans="1:15" ht="12" customHeight="1">
      <c r="A41" s="406"/>
      <c r="B41" s="225" t="s">
        <v>323</v>
      </c>
      <c r="C41" s="124">
        <v>1361</v>
      </c>
      <c r="D41" s="124">
        <v>992</v>
      </c>
      <c r="E41" s="124">
        <v>2715</v>
      </c>
      <c r="F41" s="124">
        <v>1965</v>
      </c>
      <c r="G41" s="124">
        <v>2875</v>
      </c>
      <c r="H41" s="124">
        <v>2405</v>
      </c>
      <c r="I41" s="124">
        <v>2635</v>
      </c>
      <c r="J41" s="124">
        <v>1712</v>
      </c>
      <c r="K41" s="124">
        <v>3440</v>
      </c>
      <c r="L41" s="124">
        <v>2910</v>
      </c>
      <c r="M41" s="124">
        <v>2934</v>
      </c>
      <c r="N41" s="124">
        <v>2007</v>
      </c>
      <c r="O41" s="17">
        <v>27951</v>
      </c>
    </row>
    <row r="42" spans="1:15" ht="12" customHeight="1">
      <c r="A42" s="406"/>
      <c r="B42" s="225" t="s">
        <v>242</v>
      </c>
      <c r="C42" s="126">
        <v>2272</v>
      </c>
      <c r="D42" s="126">
        <v>2516</v>
      </c>
      <c r="E42" s="126">
        <v>2764</v>
      </c>
      <c r="F42" s="126">
        <v>2509</v>
      </c>
      <c r="G42" s="126">
        <v>2140</v>
      </c>
      <c r="H42" s="126">
        <v>1760</v>
      </c>
      <c r="I42" s="126">
        <v>2054</v>
      </c>
      <c r="J42" s="126">
        <v>2735</v>
      </c>
      <c r="K42" s="126">
        <v>1292</v>
      </c>
      <c r="L42" s="126">
        <v>1533</v>
      </c>
      <c r="M42" s="126">
        <v>2096</v>
      </c>
      <c r="N42" s="126">
        <v>2010</v>
      </c>
      <c r="O42" s="17">
        <v>25681</v>
      </c>
    </row>
    <row r="43" spans="1:15" ht="12" customHeight="1">
      <c r="A43" s="406"/>
      <c r="B43" s="225" t="s">
        <v>246</v>
      </c>
      <c r="C43" s="126">
        <v>373</v>
      </c>
      <c r="D43" s="126">
        <v>434</v>
      </c>
      <c r="E43" s="126">
        <v>1132</v>
      </c>
      <c r="F43" s="126">
        <v>916</v>
      </c>
      <c r="G43" s="126">
        <v>1490</v>
      </c>
      <c r="H43" s="126">
        <v>1052</v>
      </c>
      <c r="I43" s="126">
        <v>1463</v>
      </c>
      <c r="J43" s="126">
        <v>1286</v>
      </c>
      <c r="K43" s="126">
        <v>1204</v>
      </c>
      <c r="L43" s="269">
        <v>846</v>
      </c>
      <c r="M43" s="269">
        <v>972</v>
      </c>
      <c r="N43" s="269">
        <v>276</v>
      </c>
      <c r="O43" s="17">
        <v>11444</v>
      </c>
    </row>
    <row r="44" spans="1:15" ht="12" customHeight="1">
      <c r="A44" s="406"/>
      <c r="B44" s="225" t="s">
        <v>245</v>
      </c>
      <c r="C44" s="126">
        <v>383</v>
      </c>
      <c r="D44" s="126">
        <v>329</v>
      </c>
      <c r="E44" s="126">
        <v>492</v>
      </c>
      <c r="F44" s="126">
        <v>941</v>
      </c>
      <c r="G44" s="126">
        <v>660</v>
      </c>
      <c r="H44" s="126">
        <v>744</v>
      </c>
      <c r="I44" s="126">
        <v>745</v>
      </c>
      <c r="J44" s="126">
        <v>671</v>
      </c>
      <c r="K44" s="126">
        <v>523</v>
      </c>
      <c r="L44" s="126">
        <v>445</v>
      </c>
      <c r="M44" s="126">
        <v>409</v>
      </c>
      <c r="N44" s="126">
        <v>230</v>
      </c>
      <c r="O44" s="17">
        <v>6572</v>
      </c>
    </row>
    <row r="45" spans="1:15" ht="12" customHeight="1" thickBot="1">
      <c r="A45" s="406"/>
      <c r="B45" s="225" t="s">
        <v>324</v>
      </c>
      <c r="C45" s="126">
        <v>116</v>
      </c>
      <c r="D45" s="126">
        <v>161</v>
      </c>
      <c r="E45" s="126">
        <v>202</v>
      </c>
      <c r="F45" s="126">
        <v>257</v>
      </c>
      <c r="G45" s="126">
        <v>268</v>
      </c>
      <c r="H45" s="126">
        <v>220</v>
      </c>
      <c r="I45" s="126">
        <v>395</v>
      </c>
      <c r="J45" s="126">
        <v>304</v>
      </c>
      <c r="K45" s="126">
        <v>203</v>
      </c>
      <c r="L45" s="126">
        <v>84</v>
      </c>
      <c r="M45" s="126">
        <v>178</v>
      </c>
      <c r="N45" s="126">
        <v>259</v>
      </c>
      <c r="O45" s="17">
        <v>2647</v>
      </c>
    </row>
    <row r="46" spans="1:15" ht="12" customHeight="1" thickBot="1">
      <c r="A46" s="407"/>
      <c r="B46" s="190" t="s">
        <v>251</v>
      </c>
      <c r="C46" s="191">
        <v>10586</v>
      </c>
      <c r="D46" s="191">
        <v>11042</v>
      </c>
      <c r="E46" s="191">
        <v>19054</v>
      </c>
      <c r="F46" s="191">
        <v>25322</v>
      </c>
      <c r="G46" s="191">
        <v>26461</v>
      </c>
      <c r="H46" s="191">
        <v>22193</v>
      </c>
      <c r="I46" s="191">
        <v>40081</v>
      </c>
      <c r="J46" s="191">
        <v>37417</v>
      </c>
      <c r="K46" s="191">
        <v>27377</v>
      </c>
      <c r="L46" s="191">
        <v>15588</v>
      </c>
      <c r="M46" s="191">
        <v>18412</v>
      </c>
      <c r="N46" s="191">
        <v>9356</v>
      </c>
      <c r="O46" s="13">
        <v>262889</v>
      </c>
    </row>
    <row r="47" spans="1:15" ht="15.95" customHeight="1">
      <c r="A47" s="414" t="s">
        <v>36</v>
      </c>
      <c r="B47" s="224" t="s">
        <v>242</v>
      </c>
      <c r="C47" s="56">
        <v>60</v>
      </c>
      <c r="D47" s="56">
        <v>27</v>
      </c>
      <c r="E47" s="56">
        <v>13</v>
      </c>
      <c r="F47" s="56">
        <v>5</v>
      </c>
      <c r="G47" s="56">
        <v>33</v>
      </c>
      <c r="H47" s="56">
        <v>11</v>
      </c>
      <c r="I47" s="56">
        <v>64</v>
      </c>
      <c r="J47" s="56">
        <v>35</v>
      </c>
      <c r="K47" s="56">
        <v>22</v>
      </c>
      <c r="L47" s="56">
        <v>34</v>
      </c>
      <c r="M47" s="56">
        <v>30</v>
      </c>
      <c r="N47" s="56">
        <v>33</v>
      </c>
      <c r="O47" s="141">
        <v>367</v>
      </c>
    </row>
    <row r="48" spans="1:15" ht="15.95" customHeight="1">
      <c r="A48" s="415"/>
      <c r="B48" s="225" t="s">
        <v>322</v>
      </c>
      <c r="C48" s="59">
        <v>37</v>
      </c>
      <c r="D48" s="59">
        <v>15</v>
      </c>
      <c r="E48" s="59">
        <v>6</v>
      </c>
      <c r="F48" s="59">
        <v>97</v>
      </c>
      <c r="G48" s="59">
        <v>46</v>
      </c>
      <c r="H48" s="59">
        <v>17</v>
      </c>
      <c r="I48" s="59">
        <v>21</v>
      </c>
      <c r="J48" s="59">
        <v>24</v>
      </c>
      <c r="K48" s="59">
        <v>34</v>
      </c>
      <c r="L48" s="383"/>
      <c r="M48" s="59">
        <v>12</v>
      </c>
      <c r="N48" s="59">
        <v>13</v>
      </c>
      <c r="O48" s="142">
        <v>322</v>
      </c>
    </row>
    <row r="49" spans="1:15" ht="15.95" customHeight="1">
      <c r="A49" s="415"/>
      <c r="B49" s="225" t="s">
        <v>245</v>
      </c>
      <c r="C49" s="59">
        <v>0</v>
      </c>
      <c r="D49" s="59">
        <v>0</v>
      </c>
      <c r="E49" s="59">
        <v>5</v>
      </c>
      <c r="F49" s="59">
        <v>81</v>
      </c>
      <c r="G49" s="59">
        <v>0</v>
      </c>
      <c r="H49" s="59">
        <v>0</v>
      </c>
      <c r="I49" s="59">
        <v>0</v>
      </c>
      <c r="J49" s="59">
        <v>0</v>
      </c>
      <c r="K49" s="59">
        <v>4</v>
      </c>
      <c r="L49" s="59">
        <v>2</v>
      </c>
      <c r="M49" s="59">
        <v>0</v>
      </c>
      <c r="N49" s="59">
        <v>0</v>
      </c>
      <c r="O49" s="142">
        <v>92</v>
      </c>
    </row>
    <row r="50" spans="1:15" ht="15.95" customHeight="1" thickBot="1">
      <c r="A50" s="415"/>
      <c r="B50" s="388" t="s">
        <v>324</v>
      </c>
      <c r="C50" s="136">
        <v>0</v>
      </c>
      <c r="D50" s="136">
        <v>0</v>
      </c>
      <c r="E50" s="136">
        <v>0</v>
      </c>
      <c r="F50" s="136">
        <v>4</v>
      </c>
      <c r="G50" s="136">
        <v>0</v>
      </c>
      <c r="H50" s="136">
        <v>0</v>
      </c>
      <c r="I50" s="136">
        <v>0</v>
      </c>
      <c r="J50" s="271">
        <v>0</v>
      </c>
      <c r="K50" s="136">
        <v>0</v>
      </c>
      <c r="L50" s="136">
        <v>0</v>
      </c>
      <c r="M50" s="136">
        <v>0</v>
      </c>
      <c r="N50" s="136">
        <v>0</v>
      </c>
      <c r="O50" s="162">
        <v>4</v>
      </c>
    </row>
    <row r="51" spans="1:15" ht="21.75" thickBot="1">
      <c r="A51" s="416"/>
      <c r="B51" s="190" t="s">
        <v>252</v>
      </c>
      <c r="C51" s="161">
        <v>97</v>
      </c>
      <c r="D51" s="161">
        <v>42</v>
      </c>
      <c r="E51" s="161">
        <v>24</v>
      </c>
      <c r="F51" s="161">
        <v>187</v>
      </c>
      <c r="G51" s="161">
        <v>79</v>
      </c>
      <c r="H51" s="161">
        <v>28</v>
      </c>
      <c r="I51" s="161">
        <v>85</v>
      </c>
      <c r="J51" s="161">
        <v>59</v>
      </c>
      <c r="K51" s="161">
        <v>60</v>
      </c>
      <c r="L51" s="161">
        <v>36</v>
      </c>
      <c r="M51" s="161">
        <v>42</v>
      </c>
      <c r="N51" s="161">
        <v>46</v>
      </c>
      <c r="O51" s="161">
        <v>785</v>
      </c>
    </row>
    <row r="52" spans="1:15" ht="12" customHeight="1">
      <c r="A52" s="402" t="s">
        <v>77</v>
      </c>
      <c r="B52" s="224" t="s">
        <v>322</v>
      </c>
      <c r="C52" s="188">
        <v>353</v>
      </c>
      <c r="D52" s="188">
        <v>260</v>
      </c>
      <c r="E52" s="188">
        <v>421</v>
      </c>
      <c r="F52" s="188">
        <v>1261</v>
      </c>
      <c r="G52" s="188">
        <v>691</v>
      </c>
      <c r="H52" s="188">
        <v>598</v>
      </c>
      <c r="I52" s="188">
        <v>724</v>
      </c>
      <c r="J52" s="188">
        <v>592</v>
      </c>
      <c r="K52" s="188">
        <v>661</v>
      </c>
      <c r="L52" s="270"/>
      <c r="M52" s="188">
        <v>593</v>
      </c>
      <c r="N52" s="188">
        <v>528</v>
      </c>
      <c r="O52" s="13">
        <v>6682</v>
      </c>
    </row>
    <row r="53" spans="1:15" ht="12" customHeight="1">
      <c r="A53" s="403"/>
      <c r="B53" s="225" t="s">
        <v>242</v>
      </c>
      <c r="C53" s="126">
        <v>171</v>
      </c>
      <c r="D53" s="126">
        <v>212</v>
      </c>
      <c r="E53" s="126">
        <v>430</v>
      </c>
      <c r="F53" s="126">
        <v>497</v>
      </c>
      <c r="G53" s="126">
        <v>336</v>
      </c>
      <c r="H53" s="126">
        <v>474</v>
      </c>
      <c r="I53" s="126">
        <v>517</v>
      </c>
      <c r="J53" s="126">
        <v>378</v>
      </c>
      <c r="K53" s="126">
        <v>531</v>
      </c>
      <c r="L53" s="126">
        <v>673</v>
      </c>
      <c r="M53" s="126">
        <v>274</v>
      </c>
      <c r="N53" s="126">
        <v>265</v>
      </c>
      <c r="O53" s="17">
        <v>4758</v>
      </c>
    </row>
    <row r="54" spans="1:15" ht="12" customHeight="1">
      <c r="A54" s="403"/>
      <c r="B54" s="225" t="s">
        <v>321</v>
      </c>
      <c r="C54" s="124">
        <v>117</v>
      </c>
      <c r="D54" s="124">
        <v>50</v>
      </c>
      <c r="E54" s="124">
        <v>201</v>
      </c>
      <c r="F54" s="124">
        <v>357</v>
      </c>
      <c r="G54" s="124">
        <v>338</v>
      </c>
      <c r="H54" s="124">
        <v>498</v>
      </c>
      <c r="I54" s="124">
        <v>523</v>
      </c>
      <c r="J54" s="124">
        <v>444</v>
      </c>
      <c r="K54" s="124">
        <v>474</v>
      </c>
      <c r="L54" s="124">
        <v>48</v>
      </c>
      <c r="M54" s="124">
        <v>357</v>
      </c>
      <c r="N54" s="268"/>
      <c r="O54" s="17">
        <v>3407</v>
      </c>
    </row>
    <row r="55" spans="1:15" ht="12" customHeight="1">
      <c r="A55" s="403"/>
      <c r="B55" s="225" t="s">
        <v>250</v>
      </c>
      <c r="C55" s="124">
        <v>56</v>
      </c>
      <c r="D55" s="124">
        <v>109</v>
      </c>
      <c r="E55" s="124">
        <v>124</v>
      </c>
      <c r="F55" s="124">
        <v>239</v>
      </c>
      <c r="G55" s="124">
        <v>324</v>
      </c>
      <c r="H55" s="124">
        <v>358</v>
      </c>
      <c r="I55" s="124">
        <v>440</v>
      </c>
      <c r="J55" s="124">
        <v>274</v>
      </c>
      <c r="K55" s="124">
        <v>321</v>
      </c>
      <c r="L55" s="124">
        <v>437</v>
      </c>
      <c r="M55" s="124">
        <v>219</v>
      </c>
      <c r="N55" s="124">
        <v>111</v>
      </c>
      <c r="O55" s="17">
        <v>3012</v>
      </c>
    </row>
    <row r="56" spans="1:15" ht="12" customHeight="1">
      <c r="A56" s="403"/>
      <c r="B56" s="225" t="s">
        <v>324</v>
      </c>
      <c r="C56" s="126">
        <v>18</v>
      </c>
      <c r="D56" s="126">
        <v>13</v>
      </c>
      <c r="E56" s="126">
        <v>58</v>
      </c>
      <c r="F56" s="126">
        <v>40</v>
      </c>
      <c r="G56" s="126">
        <v>50</v>
      </c>
      <c r="H56" s="126">
        <v>55</v>
      </c>
      <c r="I56" s="126">
        <v>49</v>
      </c>
      <c r="J56" s="126">
        <v>33</v>
      </c>
      <c r="K56" s="126">
        <v>60</v>
      </c>
      <c r="L56" s="126">
        <v>59</v>
      </c>
      <c r="M56" s="126">
        <v>82</v>
      </c>
      <c r="N56" s="126">
        <v>87</v>
      </c>
      <c r="O56" s="17">
        <v>604</v>
      </c>
    </row>
    <row r="57" spans="1:15" ht="12" customHeight="1">
      <c r="A57" s="403"/>
      <c r="B57" s="387" t="s">
        <v>245</v>
      </c>
      <c r="C57" s="126">
        <v>31</v>
      </c>
      <c r="D57" s="126">
        <v>18</v>
      </c>
      <c r="E57" s="126">
        <v>7</v>
      </c>
      <c r="F57" s="126">
        <v>72</v>
      </c>
      <c r="G57" s="126">
        <v>70</v>
      </c>
      <c r="H57" s="126">
        <v>37</v>
      </c>
      <c r="I57" s="126">
        <v>60</v>
      </c>
      <c r="J57" s="126">
        <v>32</v>
      </c>
      <c r="K57" s="126">
        <v>11</v>
      </c>
      <c r="L57" s="126">
        <v>46</v>
      </c>
      <c r="M57" s="126">
        <v>28</v>
      </c>
      <c r="N57" s="126">
        <v>28</v>
      </c>
      <c r="O57" s="17">
        <v>440</v>
      </c>
    </row>
    <row r="58" spans="1:15" ht="12" customHeight="1">
      <c r="A58" s="403"/>
      <c r="B58" s="225" t="s">
        <v>246</v>
      </c>
      <c r="C58" s="126">
        <v>20</v>
      </c>
      <c r="D58" s="126">
        <v>19</v>
      </c>
      <c r="E58" s="126">
        <v>18</v>
      </c>
      <c r="F58" s="126">
        <v>6</v>
      </c>
      <c r="G58" s="126">
        <v>26</v>
      </c>
      <c r="H58" s="126">
        <v>38</v>
      </c>
      <c r="I58" s="126">
        <v>65</v>
      </c>
      <c r="J58" s="126">
        <v>62</v>
      </c>
      <c r="K58" s="126">
        <v>25</v>
      </c>
      <c r="L58" s="126">
        <v>25</v>
      </c>
      <c r="M58" s="126">
        <v>9</v>
      </c>
      <c r="N58" s="126">
        <v>10</v>
      </c>
      <c r="O58" s="17">
        <v>323</v>
      </c>
    </row>
    <row r="59" spans="1:15" ht="12" customHeight="1" thickBot="1">
      <c r="A59" s="403"/>
      <c r="B59" s="388" t="s">
        <v>247</v>
      </c>
      <c r="C59" s="273">
        <v>0</v>
      </c>
      <c r="D59" s="273">
        <v>0</v>
      </c>
      <c r="E59" s="273">
        <v>0</v>
      </c>
      <c r="F59" s="273">
        <v>0</v>
      </c>
      <c r="G59" s="273">
        <v>4</v>
      </c>
      <c r="H59" s="273">
        <v>0</v>
      </c>
      <c r="I59" s="273">
        <v>0</v>
      </c>
      <c r="J59" s="273">
        <v>6</v>
      </c>
      <c r="K59" s="273">
        <v>0</v>
      </c>
      <c r="L59" s="273">
        <v>0</v>
      </c>
      <c r="M59" s="273">
        <v>0</v>
      </c>
      <c r="N59" s="273">
        <v>4</v>
      </c>
      <c r="O59" s="196">
        <v>14</v>
      </c>
    </row>
    <row r="60" spans="1:15" ht="23.25" customHeight="1" thickBot="1">
      <c r="A60" s="404"/>
      <c r="B60" s="190" t="s">
        <v>253</v>
      </c>
      <c r="C60" s="191">
        <v>766</v>
      </c>
      <c r="D60" s="191">
        <v>681</v>
      </c>
      <c r="E60" s="191">
        <v>1259</v>
      </c>
      <c r="F60" s="191">
        <v>2472</v>
      </c>
      <c r="G60" s="191">
        <v>1839</v>
      </c>
      <c r="H60" s="191">
        <v>2058</v>
      </c>
      <c r="I60" s="191">
        <v>2378</v>
      </c>
      <c r="J60" s="191">
        <v>1821</v>
      </c>
      <c r="K60" s="191">
        <v>2083</v>
      </c>
      <c r="L60" s="191">
        <v>1288</v>
      </c>
      <c r="M60" s="191">
        <v>1562</v>
      </c>
      <c r="N60" s="191">
        <v>1033</v>
      </c>
      <c r="O60" s="13">
        <v>19240</v>
      </c>
    </row>
    <row r="61" spans="1:15" ht="12" customHeight="1">
      <c r="A61" s="402" t="s">
        <v>337</v>
      </c>
      <c r="B61" s="224" t="s">
        <v>322</v>
      </c>
      <c r="C61" s="188">
        <v>331</v>
      </c>
      <c r="D61" s="188">
        <v>296</v>
      </c>
      <c r="E61" s="188">
        <v>1567</v>
      </c>
      <c r="F61" s="188">
        <v>725</v>
      </c>
      <c r="G61" s="188">
        <v>573</v>
      </c>
      <c r="H61" s="188">
        <v>469</v>
      </c>
      <c r="I61" s="188">
        <v>382</v>
      </c>
      <c r="J61" s="188">
        <v>505</v>
      </c>
      <c r="K61" s="188">
        <v>871</v>
      </c>
      <c r="L61" s="391"/>
      <c r="M61" s="188">
        <v>646</v>
      </c>
      <c r="N61" s="188">
        <v>791</v>
      </c>
      <c r="O61" s="13">
        <v>7156</v>
      </c>
    </row>
    <row r="62" spans="1:15" ht="12" customHeight="1">
      <c r="A62" s="403"/>
      <c r="B62" s="225" t="s">
        <v>321</v>
      </c>
      <c r="C62" s="124">
        <v>544</v>
      </c>
      <c r="D62" s="124">
        <v>288</v>
      </c>
      <c r="E62" s="124">
        <v>134</v>
      </c>
      <c r="F62" s="124">
        <v>276</v>
      </c>
      <c r="G62" s="124">
        <v>464</v>
      </c>
      <c r="H62" s="124">
        <v>743</v>
      </c>
      <c r="I62" s="124">
        <v>811</v>
      </c>
      <c r="J62" s="124">
        <v>670</v>
      </c>
      <c r="K62" s="124">
        <v>788</v>
      </c>
      <c r="L62" s="124">
        <v>846</v>
      </c>
      <c r="M62" s="124">
        <v>276</v>
      </c>
      <c r="N62" s="382"/>
      <c r="O62" s="17">
        <v>5840</v>
      </c>
    </row>
    <row r="63" spans="1:15" ht="12" customHeight="1">
      <c r="A63" s="403"/>
      <c r="B63" s="225" t="s">
        <v>250</v>
      </c>
      <c r="C63" s="124">
        <v>30</v>
      </c>
      <c r="D63" s="124">
        <v>69</v>
      </c>
      <c r="E63" s="124">
        <v>385</v>
      </c>
      <c r="F63" s="124">
        <v>122</v>
      </c>
      <c r="G63" s="124">
        <v>131</v>
      </c>
      <c r="H63" s="124">
        <v>67</v>
      </c>
      <c r="I63" s="124">
        <v>65</v>
      </c>
      <c r="J63" s="124">
        <v>73</v>
      </c>
      <c r="K63" s="124">
        <v>88</v>
      </c>
      <c r="L63" s="124">
        <v>171</v>
      </c>
      <c r="M63" s="124">
        <v>175</v>
      </c>
      <c r="N63" s="124">
        <v>129</v>
      </c>
      <c r="O63" s="17">
        <v>1505</v>
      </c>
    </row>
    <row r="64" spans="1:15" ht="12" customHeight="1">
      <c r="A64" s="403"/>
      <c r="B64" s="225" t="s">
        <v>242</v>
      </c>
      <c r="C64" s="126">
        <v>85</v>
      </c>
      <c r="D64" s="126">
        <v>179</v>
      </c>
      <c r="E64" s="126">
        <v>81</v>
      </c>
      <c r="F64" s="126">
        <v>88</v>
      </c>
      <c r="G64" s="126">
        <v>95</v>
      </c>
      <c r="H64" s="126">
        <v>65</v>
      </c>
      <c r="I64" s="126">
        <v>34</v>
      </c>
      <c r="J64" s="126">
        <v>71</v>
      </c>
      <c r="K64" s="126">
        <v>74</v>
      </c>
      <c r="L64" s="126">
        <v>162</v>
      </c>
      <c r="M64" s="126">
        <v>77</v>
      </c>
      <c r="N64" s="126">
        <v>188</v>
      </c>
      <c r="O64" s="17">
        <v>1199</v>
      </c>
    </row>
    <row r="65" spans="1:15" ht="12" customHeight="1">
      <c r="A65" s="403"/>
      <c r="B65" s="225" t="s">
        <v>245</v>
      </c>
      <c r="C65" s="126">
        <v>46</v>
      </c>
      <c r="D65" s="126">
        <v>84</v>
      </c>
      <c r="E65" s="126">
        <v>163</v>
      </c>
      <c r="F65" s="126">
        <v>16</v>
      </c>
      <c r="G65" s="126">
        <v>47</v>
      </c>
      <c r="H65" s="126">
        <v>41</v>
      </c>
      <c r="I65" s="126">
        <v>12</v>
      </c>
      <c r="J65" s="126">
        <v>30</v>
      </c>
      <c r="K65" s="126">
        <v>91</v>
      </c>
      <c r="L65" s="126">
        <v>69</v>
      </c>
      <c r="M65" s="126">
        <v>60</v>
      </c>
      <c r="N65" s="126">
        <v>78</v>
      </c>
      <c r="O65" s="17">
        <v>737</v>
      </c>
    </row>
    <row r="66" spans="1:15" ht="12" customHeight="1">
      <c r="A66" s="403"/>
      <c r="B66" s="225" t="s">
        <v>246</v>
      </c>
      <c r="C66" s="126">
        <v>13</v>
      </c>
      <c r="D66" s="126">
        <v>4</v>
      </c>
      <c r="E66" s="126">
        <v>65</v>
      </c>
      <c r="F66" s="126">
        <v>5</v>
      </c>
      <c r="G66" s="126">
        <v>7</v>
      </c>
      <c r="H66" s="126">
        <v>13</v>
      </c>
      <c r="I66" s="126">
        <v>10</v>
      </c>
      <c r="J66" s="126">
        <v>12</v>
      </c>
      <c r="K66" s="126">
        <v>9</v>
      </c>
      <c r="L66" s="126">
        <v>14</v>
      </c>
      <c r="M66" s="126">
        <v>6</v>
      </c>
      <c r="N66" s="126">
        <v>0</v>
      </c>
      <c r="O66" s="17">
        <v>158</v>
      </c>
    </row>
    <row r="67" spans="1:15" ht="12" customHeight="1">
      <c r="A67" s="403"/>
      <c r="B67" s="225" t="s">
        <v>324</v>
      </c>
      <c r="C67" s="126">
        <v>2</v>
      </c>
      <c r="D67" s="126">
        <v>0</v>
      </c>
      <c r="E67" s="126">
        <v>16</v>
      </c>
      <c r="F67" s="126">
        <v>7</v>
      </c>
      <c r="G67" s="126">
        <v>2</v>
      </c>
      <c r="H67" s="126">
        <v>22</v>
      </c>
      <c r="I67" s="126">
        <v>0</v>
      </c>
      <c r="J67" s="126">
        <v>28</v>
      </c>
      <c r="K67" s="126">
        <v>0</v>
      </c>
      <c r="L67" s="126">
        <v>4</v>
      </c>
      <c r="M67" s="126">
        <v>16</v>
      </c>
      <c r="N67" s="126">
        <v>3</v>
      </c>
      <c r="O67" s="17">
        <v>100</v>
      </c>
    </row>
    <row r="68" spans="1:15" ht="12" customHeight="1" thickBot="1">
      <c r="A68" s="403"/>
      <c r="B68" s="388" t="s">
        <v>247</v>
      </c>
      <c r="C68" s="127">
        <v>0</v>
      </c>
      <c r="D68" s="127">
        <v>0</v>
      </c>
      <c r="E68" s="127">
        <v>0</v>
      </c>
      <c r="F68" s="127">
        <v>0</v>
      </c>
      <c r="G68" s="127">
        <v>0</v>
      </c>
      <c r="H68" s="127">
        <v>0</v>
      </c>
      <c r="I68" s="127">
        <v>0</v>
      </c>
      <c r="J68" s="127">
        <v>0</v>
      </c>
      <c r="K68" s="127">
        <v>0</v>
      </c>
      <c r="L68" s="127">
        <v>0</v>
      </c>
      <c r="M68" s="127">
        <v>0</v>
      </c>
      <c r="N68" s="127">
        <v>23</v>
      </c>
      <c r="O68" s="196">
        <v>23</v>
      </c>
    </row>
    <row r="69" spans="1:15" ht="21.75" thickBot="1">
      <c r="A69" s="404"/>
      <c r="B69" s="52" t="s">
        <v>254</v>
      </c>
      <c r="C69" s="129">
        <v>1051</v>
      </c>
      <c r="D69" s="129">
        <v>920</v>
      </c>
      <c r="E69" s="129">
        <v>2411</v>
      </c>
      <c r="F69" s="129">
        <v>1239</v>
      </c>
      <c r="G69" s="129">
        <v>1319</v>
      </c>
      <c r="H69" s="129">
        <v>1420</v>
      </c>
      <c r="I69" s="129">
        <v>1314</v>
      </c>
      <c r="J69" s="129">
        <v>1389</v>
      </c>
      <c r="K69" s="129">
        <v>1921</v>
      </c>
      <c r="L69" s="129">
        <v>1266</v>
      </c>
      <c r="M69" s="129">
        <v>1256</v>
      </c>
      <c r="N69" s="129">
        <v>1212</v>
      </c>
      <c r="O69" s="9">
        <v>16718</v>
      </c>
    </row>
    <row r="70" spans="1:15" ht="12" customHeight="1" thickBot="1">
      <c r="A70" s="380"/>
      <c r="B70" s="388" t="s">
        <v>321</v>
      </c>
      <c r="C70" s="430">
        <v>2247</v>
      </c>
      <c r="D70" s="430">
        <v>1530</v>
      </c>
      <c r="E70" s="430">
        <v>1428</v>
      </c>
      <c r="F70" s="430">
        <v>2656</v>
      </c>
      <c r="G70" s="430">
        <v>4123</v>
      </c>
      <c r="H70" s="430">
        <v>3778</v>
      </c>
      <c r="I70" s="430">
        <v>4070</v>
      </c>
      <c r="J70" s="430">
        <v>5535</v>
      </c>
      <c r="K70" s="430">
        <v>4817</v>
      </c>
      <c r="L70" s="430">
        <v>5387</v>
      </c>
      <c r="M70" s="430">
        <v>2656</v>
      </c>
      <c r="N70" s="431"/>
      <c r="O70" s="432">
        <v>38227</v>
      </c>
    </row>
    <row r="71" spans="1:15" ht="12" customHeight="1">
      <c r="A71" s="402" t="s">
        <v>142</v>
      </c>
      <c r="B71" s="386" t="s">
        <v>322</v>
      </c>
      <c r="C71" s="124">
        <v>1534</v>
      </c>
      <c r="D71" s="124">
        <v>1311</v>
      </c>
      <c r="E71" s="124">
        <v>2413</v>
      </c>
      <c r="F71" s="124">
        <v>4636</v>
      </c>
      <c r="G71" s="124">
        <v>5136</v>
      </c>
      <c r="H71" s="124">
        <v>3128</v>
      </c>
      <c r="I71" s="124">
        <v>2982</v>
      </c>
      <c r="J71" s="124">
        <v>3258</v>
      </c>
      <c r="K71" s="124">
        <v>3579</v>
      </c>
      <c r="L71" s="268"/>
      <c r="M71" s="124">
        <v>3819</v>
      </c>
      <c r="N71" s="124">
        <v>2617</v>
      </c>
      <c r="O71" s="17">
        <v>34413</v>
      </c>
    </row>
    <row r="72" spans="1:15" ht="12" customHeight="1">
      <c r="A72" s="403"/>
      <c r="B72" s="225" t="s">
        <v>242</v>
      </c>
      <c r="C72" s="126">
        <v>832</v>
      </c>
      <c r="D72" s="126">
        <v>1063</v>
      </c>
      <c r="E72" s="126">
        <v>1626</v>
      </c>
      <c r="F72" s="126">
        <v>2589</v>
      </c>
      <c r="G72" s="126">
        <v>2409</v>
      </c>
      <c r="H72" s="126">
        <v>1415</v>
      </c>
      <c r="I72" s="126">
        <v>1293</v>
      </c>
      <c r="J72" s="126">
        <v>1839</v>
      </c>
      <c r="K72" s="126">
        <v>1540</v>
      </c>
      <c r="L72" s="126">
        <v>3636</v>
      </c>
      <c r="M72" s="126">
        <v>1213</v>
      </c>
      <c r="N72" s="126">
        <v>936</v>
      </c>
      <c r="O72" s="17">
        <f>SUM(C72:N72)</f>
        <v>20391</v>
      </c>
    </row>
    <row r="73" spans="1:15" ht="12" customHeight="1">
      <c r="A73" s="403"/>
      <c r="B73" s="225" t="s">
        <v>250</v>
      </c>
      <c r="C73" s="124">
        <v>256</v>
      </c>
      <c r="D73" s="124">
        <v>445</v>
      </c>
      <c r="E73" s="124">
        <v>883</v>
      </c>
      <c r="F73" s="124">
        <v>2295</v>
      </c>
      <c r="G73" s="124">
        <v>2227</v>
      </c>
      <c r="H73" s="124">
        <v>1127</v>
      </c>
      <c r="I73" s="124">
        <v>712</v>
      </c>
      <c r="J73" s="124">
        <v>1283</v>
      </c>
      <c r="K73" s="124">
        <v>1421</v>
      </c>
      <c r="L73" s="124">
        <v>3040</v>
      </c>
      <c r="M73" s="124">
        <v>1155</v>
      </c>
      <c r="N73" s="124">
        <v>776</v>
      </c>
      <c r="O73" s="17">
        <v>15620</v>
      </c>
    </row>
    <row r="74" spans="1:15" ht="12" customHeight="1">
      <c r="A74" s="403"/>
      <c r="B74" s="225" t="s">
        <v>245</v>
      </c>
      <c r="C74" s="126">
        <v>250</v>
      </c>
      <c r="D74" s="126">
        <v>272</v>
      </c>
      <c r="E74" s="126">
        <v>610</v>
      </c>
      <c r="F74" s="126">
        <v>1173</v>
      </c>
      <c r="G74" s="126">
        <v>1036</v>
      </c>
      <c r="H74" s="126">
        <v>569</v>
      </c>
      <c r="I74" s="126">
        <v>412</v>
      </c>
      <c r="J74" s="126">
        <v>542</v>
      </c>
      <c r="K74" s="126">
        <v>660</v>
      </c>
      <c r="L74" s="126">
        <v>1286</v>
      </c>
      <c r="M74" s="126">
        <v>524</v>
      </c>
      <c r="N74" s="126">
        <v>421</v>
      </c>
      <c r="O74" s="17">
        <v>7755</v>
      </c>
    </row>
    <row r="75" spans="1:15" ht="12" customHeight="1">
      <c r="A75" s="403"/>
      <c r="B75" s="225" t="s">
        <v>324</v>
      </c>
      <c r="C75" s="126">
        <v>113</v>
      </c>
      <c r="D75" s="126">
        <v>226</v>
      </c>
      <c r="E75" s="126">
        <v>264</v>
      </c>
      <c r="F75" s="126">
        <v>536</v>
      </c>
      <c r="G75" s="126">
        <v>805</v>
      </c>
      <c r="H75" s="126">
        <v>223</v>
      </c>
      <c r="I75" s="126">
        <v>171</v>
      </c>
      <c r="J75" s="126">
        <v>326</v>
      </c>
      <c r="K75" s="126">
        <v>322</v>
      </c>
      <c r="L75" s="126">
        <v>436</v>
      </c>
      <c r="M75" s="126">
        <v>388</v>
      </c>
      <c r="N75" s="126">
        <v>289</v>
      </c>
      <c r="O75" s="17">
        <v>4099</v>
      </c>
    </row>
    <row r="76" spans="1:15" ht="12" customHeight="1">
      <c r="A76" s="403"/>
      <c r="B76" s="225" t="s">
        <v>246</v>
      </c>
      <c r="C76" s="126">
        <v>63</v>
      </c>
      <c r="D76" s="126">
        <v>53</v>
      </c>
      <c r="E76" s="126">
        <v>191</v>
      </c>
      <c r="F76" s="126">
        <v>195</v>
      </c>
      <c r="G76" s="126">
        <v>177</v>
      </c>
      <c r="H76" s="126">
        <v>102</v>
      </c>
      <c r="I76" s="126">
        <v>230</v>
      </c>
      <c r="J76" s="126">
        <v>335</v>
      </c>
      <c r="K76" s="126">
        <v>230</v>
      </c>
      <c r="L76" s="126">
        <v>277</v>
      </c>
      <c r="M76" s="126">
        <v>110</v>
      </c>
      <c r="N76" s="126">
        <v>41</v>
      </c>
      <c r="O76" s="17">
        <v>2004</v>
      </c>
    </row>
    <row r="77" spans="1:15" ht="12" customHeight="1" thickBot="1">
      <c r="A77" s="403"/>
      <c r="B77" s="388" t="s">
        <v>247</v>
      </c>
      <c r="C77" s="127">
        <v>26</v>
      </c>
      <c r="D77" s="127">
        <v>9</v>
      </c>
      <c r="E77" s="127">
        <v>17</v>
      </c>
      <c r="F77" s="127">
        <v>25</v>
      </c>
      <c r="G77" s="127">
        <v>81</v>
      </c>
      <c r="H77" s="127">
        <v>62</v>
      </c>
      <c r="I77" s="127">
        <v>26</v>
      </c>
      <c r="J77" s="127">
        <v>30</v>
      </c>
      <c r="K77" s="127">
        <v>6</v>
      </c>
      <c r="L77" s="127">
        <v>92</v>
      </c>
      <c r="M77" s="127">
        <v>76</v>
      </c>
      <c r="N77" s="127">
        <v>39</v>
      </c>
      <c r="O77" s="196">
        <v>489</v>
      </c>
    </row>
    <row r="78" spans="1:15" ht="24.75" customHeight="1" thickBot="1">
      <c r="A78" s="404"/>
      <c r="B78" s="128" t="s">
        <v>255</v>
      </c>
      <c r="C78" s="129">
        <f t="shared" ref="C78:N78" si="0">SUM(C70:C77)</f>
        <v>5321</v>
      </c>
      <c r="D78" s="129">
        <f t="shared" si="0"/>
        <v>4909</v>
      </c>
      <c r="E78" s="129">
        <f t="shared" si="0"/>
        <v>7432</v>
      </c>
      <c r="F78" s="129">
        <f t="shared" si="0"/>
        <v>14105</v>
      </c>
      <c r="G78" s="129">
        <f t="shared" si="0"/>
        <v>15994</v>
      </c>
      <c r="H78" s="129">
        <f t="shared" si="0"/>
        <v>10404</v>
      </c>
      <c r="I78" s="129">
        <f t="shared" si="0"/>
        <v>9896</v>
      </c>
      <c r="J78" s="129">
        <f t="shared" si="0"/>
        <v>13148</v>
      </c>
      <c r="K78" s="129">
        <f t="shared" si="0"/>
        <v>12575</v>
      </c>
      <c r="L78" s="129">
        <f t="shared" si="0"/>
        <v>14154</v>
      </c>
      <c r="M78" s="129">
        <f t="shared" si="0"/>
        <v>9941</v>
      </c>
      <c r="N78" s="129">
        <f t="shared" si="0"/>
        <v>5119</v>
      </c>
      <c r="O78" s="129">
        <f>SUM(O70:O77)</f>
        <v>122998</v>
      </c>
    </row>
    <row r="79" spans="1:15" ht="12" customHeight="1">
      <c r="A79" s="405" t="s">
        <v>195</v>
      </c>
      <c r="B79" s="224" t="s">
        <v>321</v>
      </c>
      <c r="C79" s="193">
        <v>229</v>
      </c>
      <c r="D79" s="193">
        <v>240</v>
      </c>
      <c r="E79" s="193">
        <v>110</v>
      </c>
      <c r="F79" s="193">
        <v>120</v>
      </c>
      <c r="G79" s="193">
        <v>583</v>
      </c>
      <c r="H79" s="193">
        <v>250</v>
      </c>
      <c r="I79" s="272">
        <v>0</v>
      </c>
      <c r="J79" s="272">
        <v>228</v>
      </c>
      <c r="K79" s="272">
        <v>344</v>
      </c>
      <c r="L79" s="272">
        <v>177</v>
      </c>
      <c r="M79" s="272">
        <v>120</v>
      </c>
      <c r="N79" s="272"/>
      <c r="O79" s="13">
        <v>2401</v>
      </c>
    </row>
    <row r="80" spans="1:15" ht="12" customHeight="1">
      <c r="A80" s="406"/>
      <c r="B80" s="225" t="s">
        <v>322</v>
      </c>
      <c r="C80" s="124">
        <v>62</v>
      </c>
      <c r="D80" s="124">
        <v>63</v>
      </c>
      <c r="E80" s="124">
        <v>139</v>
      </c>
      <c r="F80" s="124">
        <v>142</v>
      </c>
      <c r="G80" s="124">
        <v>154</v>
      </c>
      <c r="H80" s="124">
        <v>126</v>
      </c>
      <c r="I80" s="124">
        <v>146</v>
      </c>
      <c r="J80" s="124">
        <v>166</v>
      </c>
      <c r="K80" s="124">
        <v>137</v>
      </c>
      <c r="L80" s="382"/>
      <c r="M80" s="124">
        <v>122</v>
      </c>
      <c r="N80" s="124">
        <v>133</v>
      </c>
      <c r="O80" s="17">
        <v>1390</v>
      </c>
    </row>
    <row r="81" spans="1:15" ht="12" customHeight="1">
      <c r="A81" s="406"/>
      <c r="B81" s="225" t="s">
        <v>242</v>
      </c>
      <c r="C81" s="126">
        <v>56</v>
      </c>
      <c r="D81" s="126">
        <v>0</v>
      </c>
      <c r="E81" s="126">
        <v>35</v>
      </c>
      <c r="F81" s="126">
        <v>76</v>
      </c>
      <c r="G81" s="126">
        <v>0</v>
      </c>
      <c r="H81" s="126">
        <v>0</v>
      </c>
      <c r="I81" s="126">
        <v>0</v>
      </c>
      <c r="J81" s="126">
        <v>0</v>
      </c>
      <c r="K81" s="126">
        <v>0</v>
      </c>
      <c r="L81" s="126">
        <v>0</v>
      </c>
      <c r="M81" s="126">
        <v>0</v>
      </c>
      <c r="N81" s="126">
        <v>0</v>
      </c>
      <c r="O81" s="17">
        <v>167</v>
      </c>
    </row>
    <row r="82" spans="1:15" ht="12" customHeight="1">
      <c r="A82" s="406"/>
      <c r="B82" s="225" t="s">
        <v>324</v>
      </c>
      <c r="C82" s="126">
        <v>9</v>
      </c>
      <c r="D82" s="126">
        <v>13</v>
      </c>
      <c r="E82" s="126">
        <v>0</v>
      </c>
      <c r="F82" s="126">
        <v>16</v>
      </c>
      <c r="G82" s="126">
        <v>30</v>
      </c>
      <c r="H82" s="126">
        <v>11</v>
      </c>
      <c r="I82" s="126">
        <v>8</v>
      </c>
      <c r="J82" s="126">
        <v>6</v>
      </c>
      <c r="K82" s="126">
        <v>0</v>
      </c>
      <c r="L82" s="126">
        <v>9</v>
      </c>
      <c r="M82" s="126">
        <v>35</v>
      </c>
      <c r="N82" s="126">
        <v>0</v>
      </c>
      <c r="O82" s="17">
        <v>137</v>
      </c>
    </row>
    <row r="83" spans="1:15" ht="12" customHeight="1">
      <c r="A83" s="406"/>
      <c r="B83" s="225" t="s">
        <v>250</v>
      </c>
      <c r="C83" s="124">
        <v>22</v>
      </c>
      <c r="D83" s="124">
        <v>15</v>
      </c>
      <c r="E83" s="124">
        <v>48</v>
      </c>
      <c r="F83" s="124">
        <v>0</v>
      </c>
      <c r="G83" s="124">
        <v>0</v>
      </c>
      <c r="H83" s="124">
        <v>0</v>
      </c>
      <c r="I83" s="124">
        <v>49</v>
      </c>
      <c r="J83" s="124">
        <v>0</v>
      </c>
      <c r="K83" s="124">
        <v>0</v>
      </c>
      <c r="L83" s="124">
        <v>0</v>
      </c>
      <c r="M83" s="124">
        <v>0</v>
      </c>
      <c r="N83" s="124">
        <v>0</v>
      </c>
      <c r="O83" s="17">
        <v>134</v>
      </c>
    </row>
    <row r="84" spans="1:15" ht="12" customHeight="1">
      <c r="A84" s="406"/>
      <c r="B84" s="225" t="s">
        <v>246</v>
      </c>
      <c r="C84" s="126">
        <v>0</v>
      </c>
      <c r="D84" s="126">
        <v>0</v>
      </c>
      <c r="E84" s="126">
        <v>0</v>
      </c>
      <c r="F84" s="126">
        <v>0</v>
      </c>
      <c r="G84" s="126">
        <v>11</v>
      </c>
      <c r="H84" s="126">
        <v>4</v>
      </c>
      <c r="I84" s="126">
        <v>17</v>
      </c>
      <c r="J84" s="126">
        <v>14</v>
      </c>
      <c r="K84" s="126">
        <v>26</v>
      </c>
      <c r="L84" s="126">
        <v>0</v>
      </c>
      <c r="M84" s="126">
        <v>3</v>
      </c>
      <c r="N84" s="126">
        <v>2</v>
      </c>
      <c r="O84" s="17">
        <v>77</v>
      </c>
    </row>
    <row r="85" spans="1:15" ht="12" customHeight="1" thickBot="1">
      <c r="A85" s="406"/>
      <c r="B85" s="388" t="s">
        <v>245</v>
      </c>
      <c r="C85" s="127">
        <v>6</v>
      </c>
      <c r="D85" s="127">
        <v>0</v>
      </c>
      <c r="E85" s="127">
        <v>0</v>
      </c>
      <c r="F85" s="127">
        <v>0</v>
      </c>
      <c r="G85" s="127">
        <v>0</v>
      </c>
      <c r="H85" s="127">
        <v>0</v>
      </c>
      <c r="I85" s="127">
        <v>10</v>
      </c>
      <c r="J85" s="127">
        <v>0</v>
      </c>
      <c r="K85" s="127">
        <v>0</v>
      </c>
      <c r="L85" s="127">
        <v>0</v>
      </c>
      <c r="M85" s="127">
        <v>0</v>
      </c>
      <c r="N85" s="127">
        <v>0</v>
      </c>
      <c r="O85" s="196">
        <v>16</v>
      </c>
    </row>
    <row r="86" spans="1:15" ht="12" customHeight="1" thickBot="1">
      <c r="A86" s="417"/>
      <c r="B86" s="128" t="s">
        <v>256</v>
      </c>
      <c r="C86" s="129">
        <v>384</v>
      </c>
      <c r="D86" s="129">
        <v>331</v>
      </c>
      <c r="E86" s="129">
        <v>332</v>
      </c>
      <c r="F86" s="129">
        <v>354</v>
      </c>
      <c r="G86" s="129">
        <v>778</v>
      </c>
      <c r="H86" s="129">
        <v>391</v>
      </c>
      <c r="I86" s="129">
        <v>230</v>
      </c>
      <c r="J86" s="129">
        <v>414</v>
      </c>
      <c r="K86" s="129">
        <v>507</v>
      </c>
      <c r="L86" s="129">
        <v>186</v>
      </c>
      <c r="M86" s="129">
        <v>280</v>
      </c>
      <c r="N86" s="129">
        <v>135</v>
      </c>
      <c r="O86" s="129">
        <v>4322</v>
      </c>
    </row>
    <row r="87" spans="1:15" s="51" customFormat="1" ht="13.5" customHeight="1">
      <c r="A87" s="3" t="s">
        <v>221</v>
      </c>
      <c r="J87" s="23" t="s">
        <v>297</v>
      </c>
      <c r="N87" s="154"/>
    </row>
    <row r="88" spans="1:15" s="44" customFormat="1">
      <c r="A88" s="228"/>
      <c r="B88" s="44" t="s">
        <v>351</v>
      </c>
    </row>
    <row r="90" spans="1:15" ht="20.100000000000001" customHeight="1">
      <c r="A90" s="1" t="s">
        <v>314</v>
      </c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</row>
    <row r="91" spans="1:15" ht="6.95" customHeight="1" thickBot="1">
      <c r="A91" s="119"/>
      <c r="B91" s="120"/>
      <c r="C91" s="5"/>
    </row>
    <row r="92" spans="1:15" ht="13.5" customHeight="1" thickBot="1">
      <c r="A92" s="395">
        <v>2009</v>
      </c>
      <c r="B92" s="395"/>
      <c r="C92" s="395"/>
      <c r="D92" s="395"/>
      <c r="E92" s="395"/>
      <c r="F92" s="395"/>
      <c r="G92" s="395"/>
      <c r="H92" s="395"/>
      <c r="I92" s="395"/>
      <c r="J92" s="395"/>
      <c r="K92" s="395"/>
      <c r="L92" s="395"/>
      <c r="M92" s="395"/>
      <c r="N92" s="395"/>
      <c r="O92" s="395"/>
    </row>
    <row r="93" spans="1:15" ht="13.5" thickBot="1">
      <c r="A93" s="395" t="s">
        <v>240</v>
      </c>
      <c r="B93" s="395"/>
      <c r="C93" s="197" t="s">
        <v>290</v>
      </c>
      <c r="D93" s="197" t="s">
        <v>291</v>
      </c>
      <c r="E93" s="197" t="s">
        <v>2</v>
      </c>
      <c r="F93" s="197" t="s">
        <v>3</v>
      </c>
      <c r="G93" s="197" t="s">
        <v>4</v>
      </c>
      <c r="H93" s="197" t="s">
        <v>5</v>
      </c>
      <c r="I93" s="197" t="s">
        <v>6</v>
      </c>
      <c r="J93" s="197" t="s">
        <v>292</v>
      </c>
      <c r="K93" s="197" t="s">
        <v>293</v>
      </c>
      <c r="L93" s="197" t="s">
        <v>294</v>
      </c>
      <c r="M93" s="197" t="s">
        <v>295</v>
      </c>
      <c r="N93" s="197" t="s">
        <v>296</v>
      </c>
      <c r="O93" s="197" t="s">
        <v>334</v>
      </c>
    </row>
    <row r="94" spans="1:15" s="131" customFormat="1" ht="12">
      <c r="A94" s="402" t="s">
        <v>232</v>
      </c>
      <c r="B94" s="389" t="s">
        <v>250</v>
      </c>
      <c r="C94" s="137">
        <v>544</v>
      </c>
      <c r="D94" s="137">
        <v>719</v>
      </c>
      <c r="E94" s="137">
        <v>2529</v>
      </c>
      <c r="F94" s="137">
        <v>6663</v>
      </c>
      <c r="G94" s="137">
        <v>6635</v>
      </c>
      <c r="H94" s="137">
        <v>3423</v>
      </c>
      <c r="I94" s="137">
        <v>3088</v>
      </c>
      <c r="J94" s="137">
        <v>1645</v>
      </c>
      <c r="K94" s="137">
        <v>1023</v>
      </c>
      <c r="L94" s="137">
        <v>525</v>
      </c>
      <c r="M94" s="137">
        <v>1340</v>
      </c>
      <c r="N94" s="137">
        <v>736</v>
      </c>
      <c r="O94" s="57">
        <v>28870</v>
      </c>
    </row>
    <row r="95" spans="1:15">
      <c r="A95" s="403"/>
      <c r="B95" s="386" t="s">
        <v>322</v>
      </c>
      <c r="C95" s="138">
        <v>1008</v>
      </c>
      <c r="D95" s="138">
        <v>1143</v>
      </c>
      <c r="E95" s="138">
        <v>3150</v>
      </c>
      <c r="F95" s="138">
        <v>5011</v>
      </c>
      <c r="G95" s="138">
        <v>4424</v>
      </c>
      <c r="H95" s="138">
        <v>2633</v>
      </c>
      <c r="I95" s="138">
        <v>3167</v>
      </c>
      <c r="J95" s="138">
        <v>2039</v>
      </c>
      <c r="K95" s="138">
        <v>1121</v>
      </c>
      <c r="L95" s="384"/>
      <c r="M95" s="138">
        <v>2064</v>
      </c>
      <c r="N95" s="138">
        <v>1113</v>
      </c>
      <c r="O95" s="61">
        <v>26873</v>
      </c>
    </row>
    <row r="96" spans="1:15">
      <c r="A96" s="403"/>
      <c r="B96" s="386" t="s">
        <v>323</v>
      </c>
      <c r="C96" s="125">
        <v>597</v>
      </c>
      <c r="D96" s="125">
        <v>256</v>
      </c>
      <c r="E96" s="125">
        <v>835</v>
      </c>
      <c r="F96" s="125">
        <v>980</v>
      </c>
      <c r="G96" s="125">
        <v>987</v>
      </c>
      <c r="H96" s="125">
        <v>1106</v>
      </c>
      <c r="I96" s="125">
        <v>490</v>
      </c>
      <c r="J96" s="125">
        <v>375</v>
      </c>
      <c r="K96" s="125">
        <v>778</v>
      </c>
      <c r="L96" s="125">
        <v>401</v>
      </c>
      <c r="M96" s="125">
        <v>150</v>
      </c>
      <c r="N96" s="125">
        <v>3024</v>
      </c>
      <c r="O96" s="61">
        <v>9979</v>
      </c>
    </row>
    <row r="97" spans="1:15" ht="13.5" thickBot="1">
      <c r="A97" s="403"/>
      <c r="B97" s="389" t="s">
        <v>324</v>
      </c>
      <c r="C97" s="192">
        <v>127</v>
      </c>
      <c r="D97" s="192">
        <v>130</v>
      </c>
      <c r="E97" s="192">
        <v>205</v>
      </c>
      <c r="F97" s="192">
        <v>348</v>
      </c>
      <c r="G97" s="192">
        <v>181</v>
      </c>
      <c r="H97" s="192">
        <v>208</v>
      </c>
      <c r="I97" s="192">
        <v>168</v>
      </c>
      <c r="J97" s="192">
        <v>200</v>
      </c>
      <c r="K97" s="192">
        <v>95</v>
      </c>
      <c r="L97" s="192">
        <v>29</v>
      </c>
      <c r="M97" s="192">
        <v>18</v>
      </c>
      <c r="N97" s="192">
        <v>53</v>
      </c>
      <c r="O97" s="66">
        <v>1762</v>
      </c>
    </row>
    <row r="98" spans="1:15" ht="13.5" thickBot="1">
      <c r="A98" s="404"/>
      <c r="B98" s="52" t="s">
        <v>230</v>
      </c>
      <c r="C98" s="9">
        <v>2276</v>
      </c>
      <c r="D98" s="9">
        <v>2248</v>
      </c>
      <c r="E98" s="9">
        <v>6719</v>
      </c>
      <c r="F98" s="9">
        <v>13002</v>
      </c>
      <c r="G98" s="9">
        <v>12227</v>
      </c>
      <c r="H98" s="9">
        <v>7370</v>
      </c>
      <c r="I98" s="9">
        <v>6913</v>
      </c>
      <c r="J98" s="9">
        <v>4259</v>
      </c>
      <c r="K98" s="9">
        <v>3017</v>
      </c>
      <c r="L98" s="9">
        <v>955</v>
      </c>
      <c r="M98" s="9">
        <v>3572</v>
      </c>
      <c r="N98" s="9">
        <v>4926</v>
      </c>
      <c r="O98" s="7">
        <v>67484</v>
      </c>
    </row>
    <row r="99" spans="1:15">
      <c r="A99" s="3" t="s">
        <v>239</v>
      </c>
      <c r="J99" s="23" t="s">
        <v>297</v>
      </c>
    </row>
    <row r="100" spans="1:15" s="44" customFormat="1">
      <c r="A100" s="228"/>
      <c r="B100" s="44" t="s">
        <v>351</v>
      </c>
    </row>
  </sheetData>
  <sortState ref="B22:O29">
    <sortCondition descending="1" ref="O22:O29"/>
  </sortState>
  <mergeCells count="18">
    <mergeCell ref="A94:A98"/>
    <mergeCell ref="A92:O92"/>
    <mergeCell ref="A93:B93"/>
    <mergeCell ref="A71:A78"/>
    <mergeCell ref="A79:A86"/>
    <mergeCell ref="C3:O3"/>
    <mergeCell ref="C20:O20"/>
    <mergeCell ref="C35:O35"/>
    <mergeCell ref="A52:A60"/>
    <mergeCell ref="A61:A69"/>
    <mergeCell ref="A38:A46"/>
    <mergeCell ref="A5:A15"/>
    <mergeCell ref="A22:A30"/>
    <mergeCell ref="A4:B4"/>
    <mergeCell ref="A21:B21"/>
    <mergeCell ref="A36:B36"/>
    <mergeCell ref="A37:B37"/>
    <mergeCell ref="A47:A51"/>
  </mergeCells>
  <printOptions horizontalCentered="1"/>
  <pageMargins left="0" right="0" top="0.5" bottom="0.5" header="0.5" footer="0.5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7030A0"/>
  </sheetPr>
  <dimension ref="A1:N19"/>
  <sheetViews>
    <sheetView zoomScale="150" zoomScaleNormal="150" workbookViewId="0">
      <selection activeCell="D7" sqref="D7"/>
    </sheetView>
  </sheetViews>
  <sheetFormatPr defaultRowHeight="15"/>
  <cols>
    <col min="1" max="1" width="4.42578125" style="143" customWidth="1"/>
    <col min="2" max="2" width="27.140625" style="143" customWidth="1"/>
    <col min="3" max="5" width="15.140625" style="143" customWidth="1"/>
    <col min="6" max="16384" width="9.140625" style="143"/>
  </cols>
  <sheetData>
    <row r="1" spans="1:5" ht="20.100000000000001" customHeight="1">
      <c r="A1" s="1" t="s">
        <v>315</v>
      </c>
      <c r="B1" s="1"/>
      <c r="C1" s="1"/>
      <c r="D1" s="1"/>
      <c r="E1" s="1"/>
    </row>
    <row r="2" spans="1:5" ht="6.95" customHeight="1" thickBot="1">
      <c r="A2" s="119"/>
      <c r="B2" s="120"/>
      <c r="C2" s="5"/>
      <c r="D2" s="121"/>
      <c r="E2" s="121"/>
    </row>
    <row r="3" spans="1:5" ht="13.5" customHeight="1" thickBot="1">
      <c r="C3" s="395">
        <v>2010</v>
      </c>
      <c r="D3" s="395"/>
      <c r="E3" s="395"/>
    </row>
    <row r="4" spans="1:5" ht="13.5" customHeight="1" thickBot="1">
      <c r="A4" s="408" t="s">
        <v>260</v>
      </c>
      <c r="B4" s="187" t="s">
        <v>240</v>
      </c>
      <c r="C4" s="47" t="s">
        <v>257</v>
      </c>
      <c r="D4" s="47" t="s">
        <v>258</v>
      </c>
      <c r="E4" s="47" t="s">
        <v>259</v>
      </c>
    </row>
    <row r="5" spans="1:5" ht="15" customHeight="1">
      <c r="A5" s="409"/>
      <c r="B5" s="224" t="s">
        <v>244</v>
      </c>
      <c r="C5" s="223">
        <v>18150</v>
      </c>
      <c r="D5" s="194">
        <v>18150</v>
      </c>
      <c r="E5" s="194">
        <v>10175</v>
      </c>
    </row>
    <row r="6" spans="1:5" ht="15" customHeight="1">
      <c r="A6" s="409"/>
      <c r="B6" s="225" t="s">
        <v>338</v>
      </c>
      <c r="C6" s="144">
        <v>12000</v>
      </c>
      <c r="D6" s="145">
        <v>7000</v>
      </c>
      <c r="E6" s="145">
        <v>2500</v>
      </c>
    </row>
    <row r="7" spans="1:5" ht="15" customHeight="1">
      <c r="A7" s="409"/>
      <c r="B7" s="225" t="s">
        <v>339</v>
      </c>
      <c r="C7" s="144">
        <v>8000</v>
      </c>
      <c r="D7" s="145">
        <v>5000</v>
      </c>
      <c r="E7" s="145">
        <v>2000</v>
      </c>
    </row>
    <row r="8" spans="1:5" ht="15" customHeight="1">
      <c r="A8" s="409"/>
      <c r="B8" s="225" t="s">
        <v>342</v>
      </c>
      <c r="C8" s="146">
        <v>7500</v>
      </c>
      <c r="D8" s="145">
        <v>7500</v>
      </c>
      <c r="E8" s="145">
        <v>3000</v>
      </c>
    </row>
    <row r="9" spans="1:5" ht="15" customHeight="1">
      <c r="A9" s="409"/>
      <c r="B9" s="225" t="s">
        <v>250</v>
      </c>
      <c r="C9" s="146">
        <v>7500</v>
      </c>
      <c r="D9" s="146">
        <v>5000</v>
      </c>
      <c r="E9" s="146">
        <v>2000</v>
      </c>
    </row>
    <row r="10" spans="1:5" ht="15" customHeight="1">
      <c r="A10" s="409"/>
      <c r="B10" s="225" t="s">
        <v>341</v>
      </c>
      <c r="C10" s="146">
        <v>7500</v>
      </c>
      <c r="D10" s="145">
        <v>5000</v>
      </c>
      <c r="E10" s="145">
        <v>2000</v>
      </c>
    </row>
    <row r="11" spans="1:5" ht="15" customHeight="1">
      <c r="A11" s="409"/>
      <c r="B11" s="225" t="s">
        <v>245</v>
      </c>
      <c r="C11" s="144">
        <v>6000</v>
      </c>
      <c r="D11" s="145">
        <v>3500</v>
      </c>
      <c r="E11" s="145">
        <v>1000</v>
      </c>
    </row>
    <row r="12" spans="1:5" ht="15" customHeight="1">
      <c r="A12" s="409"/>
      <c r="B12" s="226" t="s">
        <v>261</v>
      </c>
      <c r="C12" s="146">
        <v>6000</v>
      </c>
      <c r="D12" s="145">
        <v>3000</v>
      </c>
      <c r="E12" s="145">
        <v>1500</v>
      </c>
    </row>
    <row r="13" spans="1:5" ht="15" customHeight="1">
      <c r="A13" s="409"/>
      <c r="B13" s="225" t="s">
        <v>242</v>
      </c>
      <c r="C13" s="222">
        <v>5000</v>
      </c>
      <c r="D13" s="145">
        <v>5000</v>
      </c>
      <c r="E13" s="145">
        <v>1000</v>
      </c>
    </row>
    <row r="14" spans="1:5" ht="15" customHeight="1">
      <c r="A14" s="409"/>
      <c r="B14" s="225" t="s">
        <v>340</v>
      </c>
      <c r="C14" s="146">
        <v>4000</v>
      </c>
      <c r="D14" s="145">
        <v>3500</v>
      </c>
      <c r="E14" s="145">
        <v>1000</v>
      </c>
    </row>
    <row r="15" spans="1:5" ht="15" customHeight="1">
      <c r="A15" s="409"/>
      <c r="B15" s="225" t="s">
        <v>247</v>
      </c>
      <c r="C15" s="146">
        <v>4000</v>
      </c>
      <c r="D15" s="145">
        <v>2500</v>
      </c>
      <c r="E15" s="145">
        <v>1000</v>
      </c>
    </row>
    <row r="16" spans="1:5" ht="15" customHeight="1">
      <c r="A16" s="409"/>
      <c r="B16" s="225" t="s">
        <v>246</v>
      </c>
      <c r="C16" s="144">
        <v>3000</v>
      </c>
      <c r="D16" s="145">
        <v>3000</v>
      </c>
      <c r="E16" s="145">
        <v>3000</v>
      </c>
    </row>
    <row r="17" spans="1:14" ht="15" customHeight="1">
      <c r="A17" s="409"/>
      <c r="B17" s="226" t="s">
        <v>263</v>
      </c>
      <c r="C17" s="146">
        <v>3000</v>
      </c>
      <c r="D17" s="145">
        <v>2000</v>
      </c>
      <c r="E17" s="145">
        <v>1000</v>
      </c>
    </row>
    <row r="18" spans="1:14" ht="15" customHeight="1" thickBot="1">
      <c r="A18" s="410"/>
      <c r="B18" s="227" t="s">
        <v>262</v>
      </c>
      <c r="C18" s="147">
        <v>3000</v>
      </c>
      <c r="D18" s="148">
        <v>1000</v>
      </c>
      <c r="E18" s="148">
        <v>1000</v>
      </c>
    </row>
    <row r="19" spans="1:14" s="51" customFormat="1" ht="13.5" customHeight="1">
      <c r="A19" s="3" t="s">
        <v>221</v>
      </c>
      <c r="D19" s="23" t="s">
        <v>297</v>
      </c>
      <c r="N19" s="154"/>
    </row>
  </sheetData>
  <sortState ref="B5:E18">
    <sortCondition descending="1" ref="C5:C18"/>
  </sortState>
  <mergeCells count="2">
    <mergeCell ref="C3:E3"/>
    <mergeCell ref="A4:A18"/>
  </mergeCells>
  <printOptions horizontalCentered="1"/>
  <pageMargins left="0" right="0" top="0.5" bottom="0.5" header="0.5" footer="0.5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7030A0"/>
  </sheetPr>
  <dimension ref="A1:O246"/>
  <sheetViews>
    <sheetView zoomScale="160" zoomScaleNormal="160" workbookViewId="0"/>
  </sheetViews>
  <sheetFormatPr defaultRowHeight="12.75"/>
  <cols>
    <col min="1" max="1" width="11.5703125" style="23" customWidth="1"/>
    <col min="2" max="2" width="12.42578125" style="23" customWidth="1"/>
    <col min="3" max="4" width="5" style="23" bestFit="1" customWidth="1"/>
    <col min="5" max="5" width="5.7109375" style="23" bestFit="1" customWidth="1"/>
    <col min="6" max="14" width="5" style="23" bestFit="1" customWidth="1"/>
    <col min="15" max="15" width="8.5703125" style="46" bestFit="1" customWidth="1"/>
    <col min="16" max="16384" width="9.140625" style="23"/>
  </cols>
  <sheetData>
    <row r="1" spans="1:15" ht="20.100000000000001" customHeight="1">
      <c r="A1" s="1" t="s">
        <v>316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6.95" customHeight="1" thickBot="1">
      <c r="A2" s="3"/>
    </row>
    <row r="3" spans="1:15" ht="13.5" customHeight="1" thickBot="1">
      <c r="C3" s="418">
        <v>2010</v>
      </c>
      <c r="D3" s="418"/>
      <c r="E3" s="418"/>
      <c r="F3" s="418"/>
      <c r="G3" s="418"/>
      <c r="H3" s="418"/>
      <c r="I3" s="418"/>
      <c r="J3" s="418"/>
      <c r="K3" s="418"/>
      <c r="L3" s="418"/>
      <c r="M3" s="418"/>
      <c r="N3" s="418"/>
      <c r="O3" s="418"/>
    </row>
    <row r="4" spans="1:15" ht="13.5" customHeight="1" thickBot="1">
      <c r="A4" s="201" t="s">
        <v>265</v>
      </c>
      <c r="B4" s="158" t="s">
        <v>266</v>
      </c>
      <c r="C4" s="197" t="s">
        <v>290</v>
      </c>
      <c r="D4" s="197" t="s">
        <v>291</v>
      </c>
      <c r="E4" s="197" t="s">
        <v>2</v>
      </c>
      <c r="F4" s="197" t="s">
        <v>3</v>
      </c>
      <c r="G4" s="197" t="s">
        <v>4</v>
      </c>
      <c r="H4" s="197" t="s">
        <v>5</v>
      </c>
      <c r="I4" s="197" t="s">
        <v>6</v>
      </c>
      <c r="J4" s="197" t="s">
        <v>292</v>
      </c>
      <c r="K4" s="197" t="s">
        <v>293</v>
      </c>
      <c r="L4" s="197" t="s">
        <v>294</v>
      </c>
      <c r="M4" s="197" t="s">
        <v>295</v>
      </c>
      <c r="N4" s="197" t="s">
        <v>296</v>
      </c>
      <c r="O4" s="197" t="s">
        <v>360</v>
      </c>
    </row>
    <row r="5" spans="1:15" ht="15" customHeight="1">
      <c r="A5" s="151" t="s">
        <v>267</v>
      </c>
      <c r="B5" s="152" t="s">
        <v>268</v>
      </c>
      <c r="C5" s="274">
        <v>53.54</v>
      </c>
      <c r="D5" s="274">
        <v>60.95</v>
      </c>
      <c r="E5" s="274">
        <v>62.03</v>
      </c>
      <c r="F5" s="274">
        <v>65.75</v>
      </c>
      <c r="G5" s="274">
        <v>67.31</v>
      </c>
      <c r="H5" s="274">
        <v>64.47</v>
      </c>
      <c r="I5" s="274">
        <v>70.47</v>
      </c>
      <c r="J5" s="274">
        <v>48.72</v>
      </c>
      <c r="K5" s="274">
        <v>65.97</v>
      </c>
      <c r="L5" s="274">
        <v>66.099999999999994</v>
      </c>
      <c r="M5" s="274">
        <v>69.989999999999995</v>
      </c>
      <c r="N5" s="274">
        <v>64.7</v>
      </c>
      <c r="O5" s="202">
        <f t="shared" ref="O5:O30" si="0">SUM(C5:N5)/12</f>
        <v>63.33333333333335</v>
      </c>
    </row>
    <row r="6" spans="1:15" ht="15" customHeight="1">
      <c r="A6" s="151" t="s">
        <v>267</v>
      </c>
      <c r="B6" s="88" t="s">
        <v>269</v>
      </c>
      <c r="C6" s="275">
        <v>22.53</v>
      </c>
      <c r="D6" s="275">
        <v>29.5</v>
      </c>
      <c r="E6" s="275">
        <v>27.84</v>
      </c>
      <c r="F6" s="275">
        <v>24.76</v>
      </c>
      <c r="G6" s="275">
        <v>27.07</v>
      </c>
      <c r="H6" s="275">
        <v>26.63</v>
      </c>
      <c r="I6" s="275">
        <v>25.47</v>
      </c>
      <c r="J6" s="275">
        <v>17.510000000000002</v>
      </c>
      <c r="K6" s="275">
        <v>22.09</v>
      </c>
      <c r="L6" s="275">
        <v>18.89</v>
      </c>
      <c r="M6" s="275">
        <v>18.760000000000002</v>
      </c>
      <c r="N6" s="275">
        <v>22.13</v>
      </c>
      <c r="O6" s="203">
        <f t="shared" si="0"/>
        <v>23.598333333333333</v>
      </c>
    </row>
    <row r="7" spans="1:15" ht="15" customHeight="1">
      <c r="A7" s="151" t="s">
        <v>267</v>
      </c>
      <c r="B7" s="88" t="s">
        <v>270</v>
      </c>
      <c r="C7" s="275">
        <v>12.94</v>
      </c>
      <c r="D7" s="275">
        <v>17.8</v>
      </c>
      <c r="E7" s="275">
        <v>14.45</v>
      </c>
      <c r="F7" s="275">
        <v>20.71</v>
      </c>
      <c r="G7" s="275">
        <v>29.18</v>
      </c>
      <c r="H7" s="275">
        <v>25.68</v>
      </c>
      <c r="I7" s="275">
        <v>47.15</v>
      </c>
      <c r="J7" s="275">
        <v>34.130000000000003</v>
      </c>
      <c r="K7" s="275">
        <v>30.45</v>
      </c>
      <c r="L7" s="275">
        <v>45.87</v>
      </c>
      <c r="M7" s="275">
        <v>38.86</v>
      </c>
      <c r="N7" s="275">
        <v>20.39</v>
      </c>
      <c r="O7" s="203">
        <f t="shared" si="0"/>
        <v>28.134166666666669</v>
      </c>
    </row>
    <row r="8" spans="1:15" ht="15" customHeight="1" thickBot="1">
      <c r="A8" s="151" t="s">
        <v>267</v>
      </c>
      <c r="B8" s="153" t="s">
        <v>271</v>
      </c>
      <c r="C8" s="276">
        <v>39.520000000000003</v>
      </c>
      <c r="D8" s="276">
        <v>85.09</v>
      </c>
      <c r="E8" s="276">
        <v>27.86</v>
      </c>
      <c r="F8" s="276">
        <v>31.3</v>
      </c>
      <c r="G8" s="276">
        <v>35.950000000000003</v>
      </c>
      <c r="H8" s="276">
        <v>38.19</v>
      </c>
      <c r="I8" s="276">
        <v>38.880000000000003</v>
      </c>
      <c r="J8" s="276">
        <v>35.880000000000003</v>
      </c>
      <c r="K8" s="276">
        <v>28.88</v>
      </c>
      <c r="L8" s="276">
        <v>32.14</v>
      </c>
      <c r="M8" s="276">
        <v>33</v>
      </c>
      <c r="N8" s="276">
        <v>43.38</v>
      </c>
      <c r="O8" s="204">
        <f t="shared" si="0"/>
        <v>39.172499999999999</v>
      </c>
    </row>
    <row r="9" spans="1:15" ht="15" customHeight="1">
      <c r="A9" s="278" t="s">
        <v>272</v>
      </c>
      <c r="B9" s="152" t="s">
        <v>268</v>
      </c>
      <c r="C9" s="277">
        <v>50.6</v>
      </c>
      <c r="D9" s="277">
        <v>60.69</v>
      </c>
      <c r="E9" s="277">
        <v>63.83</v>
      </c>
      <c r="F9" s="277">
        <v>66.709999999999994</v>
      </c>
      <c r="G9" s="277">
        <v>61.95</v>
      </c>
      <c r="H9" s="277">
        <v>66.930000000000007</v>
      </c>
      <c r="I9" s="277">
        <v>71.349999999999994</v>
      </c>
      <c r="J9" s="277">
        <v>56.93</v>
      </c>
      <c r="K9" s="277">
        <v>61.72</v>
      </c>
      <c r="L9" s="277">
        <v>62.02</v>
      </c>
      <c r="M9" s="277">
        <v>63.41</v>
      </c>
      <c r="N9" s="277">
        <v>64.05</v>
      </c>
      <c r="O9" s="205">
        <f t="shared" si="0"/>
        <v>62.515833333333319</v>
      </c>
    </row>
    <row r="10" spans="1:15" ht="15" customHeight="1">
      <c r="A10" s="279" t="s">
        <v>272</v>
      </c>
      <c r="B10" s="88" t="s">
        <v>271</v>
      </c>
      <c r="C10" s="275">
        <v>34.21</v>
      </c>
      <c r="D10" s="275">
        <v>36.31</v>
      </c>
      <c r="E10" s="275">
        <v>45.83</v>
      </c>
      <c r="F10" s="275">
        <v>40.43</v>
      </c>
      <c r="G10" s="275">
        <v>47.09</v>
      </c>
      <c r="H10" s="275">
        <v>50.33</v>
      </c>
      <c r="I10" s="275">
        <v>71.56</v>
      </c>
      <c r="J10" s="275">
        <v>52.03</v>
      </c>
      <c r="K10" s="275">
        <v>56.21</v>
      </c>
      <c r="L10" s="275">
        <v>51.39</v>
      </c>
      <c r="M10" s="275">
        <v>41.57</v>
      </c>
      <c r="N10" s="275">
        <v>32.86</v>
      </c>
      <c r="O10" s="203">
        <f t="shared" si="0"/>
        <v>46.651666666666664</v>
      </c>
    </row>
    <row r="11" spans="1:15" ht="15" customHeight="1">
      <c r="A11" s="279" t="s">
        <v>272</v>
      </c>
      <c r="B11" s="152" t="s">
        <v>269</v>
      </c>
      <c r="C11" s="275">
        <v>37.44</v>
      </c>
      <c r="D11" s="275">
        <v>38.229999999999997</v>
      </c>
      <c r="E11" s="275">
        <v>36.17</v>
      </c>
      <c r="F11" s="275">
        <v>37.1</v>
      </c>
      <c r="G11" s="275">
        <v>36.869999999999997</v>
      </c>
      <c r="H11" s="275">
        <v>35.67</v>
      </c>
      <c r="I11" s="275">
        <v>55.79</v>
      </c>
      <c r="J11" s="275">
        <v>40.36</v>
      </c>
      <c r="K11" s="275">
        <v>44</v>
      </c>
      <c r="L11" s="275">
        <v>37.15</v>
      </c>
      <c r="M11" s="275">
        <v>30.26</v>
      </c>
      <c r="N11" s="275">
        <v>28.82</v>
      </c>
      <c r="O11" s="203">
        <f t="shared" si="0"/>
        <v>38.155000000000001</v>
      </c>
    </row>
    <row r="12" spans="1:15" ht="15" customHeight="1">
      <c r="A12" s="279" t="s">
        <v>272</v>
      </c>
      <c r="B12" s="88" t="s">
        <v>274</v>
      </c>
      <c r="C12" s="275">
        <v>14.91</v>
      </c>
      <c r="D12" s="275">
        <v>14.64</v>
      </c>
      <c r="E12" s="275">
        <v>20.27</v>
      </c>
      <c r="F12" s="275">
        <v>39.049999999999997</v>
      </c>
      <c r="G12" s="275">
        <v>41.95</v>
      </c>
      <c r="H12" s="275">
        <v>27.95</v>
      </c>
      <c r="I12" s="275">
        <v>30.33</v>
      </c>
      <c r="J12" s="275">
        <v>40.450000000000003</v>
      </c>
      <c r="K12" s="275">
        <v>31.93</v>
      </c>
      <c r="L12" s="275">
        <v>31.43</v>
      </c>
      <c r="M12" s="275">
        <v>32.89</v>
      </c>
      <c r="N12" s="275">
        <v>36.01</v>
      </c>
      <c r="O12" s="203">
        <f t="shared" si="0"/>
        <v>30.150833333333328</v>
      </c>
    </row>
    <row r="13" spans="1:15" ht="15" customHeight="1">
      <c r="A13" s="89" t="s">
        <v>273</v>
      </c>
      <c r="B13" s="152" t="s">
        <v>268</v>
      </c>
      <c r="C13" s="275">
        <v>38.590000000000003</v>
      </c>
      <c r="D13" s="275">
        <v>45.02</v>
      </c>
      <c r="E13" s="275">
        <v>40.32</v>
      </c>
      <c r="F13" s="275">
        <v>47.39</v>
      </c>
      <c r="G13" s="275">
        <v>49.17</v>
      </c>
      <c r="H13" s="275">
        <v>50.08</v>
      </c>
      <c r="I13" s="275">
        <v>55.88</v>
      </c>
      <c r="J13" s="275">
        <v>47.8</v>
      </c>
      <c r="K13" s="275">
        <v>53.71</v>
      </c>
      <c r="L13" s="275">
        <v>57.78</v>
      </c>
      <c r="M13" s="275">
        <v>54.02</v>
      </c>
      <c r="N13" s="275">
        <v>55.13</v>
      </c>
      <c r="O13" s="203">
        <f t="shared" si="0"/>
        <v>49.574166666666663</v>
      </c>
    </row>
    <row r="14" spans="1:15" ht="15" customHeight="1">
      <c r="A14" s="89" t="s">
        <v>273</v>
      </c>
      <c r="B14" s="88" t="s">
        <v>271</v>
      </c>
      <c r="C14" s="275">
        <v>41.12</v>
      </c>
      <c r="D14" s="275">
        <v>40.409999999999997</v>
      </c>
      <c r="E14" s="275">
        <v>50.77</v>
      </c>
      <c r="F14" s="275">
        <v>40.869999999999997</v>
      </c>
      <c r="G14" s="275">
        <v>48.77</v>
      </c>
      <c r="H14" s="275">
        <v>56.8</v>
      </c>
      <c r="I14" s="275">
        <v>51.31</v>
      </c>
      <c r="J14" s="275">
        <v>32.729999999999997</v>
      </c>
      <c r="K14" s="275">
        <v>37.520000000000003</v>
      </c>
      <c r="L14" s="275">
        <v>25.01</v>
      </c>
      <c r="M14" s="275">
        <v>27.13</v>
      </c>
      <c r="N14" s="275">
        <v>23.25</v>
      </c>
      <c r="O14" s="203">
        <f t="shared" si="0"/>
        <v>39.640833333333333</v>
      </c>
    </row>
    <row r="15" spans="1:15" ht="15" customHeight="1">
      <c r="A15" s="89" t="s">
        <v>273</v>
      </c>
      <c r="B15" s="152" t="s">
        <v>269</v>
      </c>
      <c r="C15" s="275">
        <v>20.43</v>
      </c>
      <c r="D15" s="275">
        <v>20.309999999999999</v>
      </c>
      <c r="E15" s="275">
        <v>19.940000000000001</v>
      </c>
      <c r="F15" s="275">
        <v>44.32</v>
      </c>
      <c r="G15" s="275">
        <v>21.91</v>
      </c>
      <c r="H15" s="275">
        <v>28.21</v>
      </c>
      <c r="I15" s="275">
        <v>18.64</v>
      </c>
      <c r="J15" s="275">
        <v>21.48</v>
      </c>
      <c r="K15" s="275">
        <v>22.13</v>
      </c>
      <c r="L15" s="275">
        <v>22.9</v>
      </c>
      <c r="M15" s="275">
        <v>21.17</v>
      </c>
      <c r="N15" s="275">
        <v>18.329999999999998</v>
      </c>
      <c r="O15" s="203">
        <f t="shared" si="0"/>
        <v>23.314166666666665</v>
      </c>
    </row>
    <row r="16" spans="1:15" ht="15" customHeight="1">
      <c r="A16" s="89" t="s">
        <v>273</v>
      </c>
      <c r="B16" s="88" t="s">
        <v>275</v>
      </c>
      <c r="C16" s="275">
        <v>12</v>
      </c>
      <c r="D16" s="275">
        <v>11.67</v>
      </c>
      <c r="E16" s="275">
        <v>12.67</v>
      </c>
      <c r="F16" s="275">
        <v>13</v>
      </c>
      <c r="G16" s="275">
        <v>13.4</v>
      </c>
      <c r="H16" s="275">
        <v>15</v>
      </c>
      <c r="I16" s="275">
        <v>17.329999999999998</v>
      </c>
      <c r="J16" s="275">
        <v>16.329999999999998</v>
      </c>
      <c r="K16" s="275">
        <v>18.2</v>
      </c>
      <c r="L16" s="275">
        <v>19.010000000000002</v>
      </c>
      <c r="M16" s="275">
        <v>18.73</v>
      </c>
      <c r="N16" s="275">
        <v>19.670000000000002</v>
      </c>
      <c r="O16" s="203">
        <f t="shared" si="0"/>
        <v>15.584166666666667</v>
      </c>
    </row>
    <row r="17" spans="1:15" ht="15" customHeight="1" thickBot="1">
      <c r="A17" s="90" t="s">
        <v>273</v>
      </c>
      <c r="B17" s="153" t="s">
        <v>276</v>
      </c>
      <c r="C17" s="276">
        <v>18.48</v>
      </c>
      <c r="D17" s="276">
        <v>20.12</v>
      </c>
      <c r="E17" s="276">
        <v>15</v>
      </c>
      <c r="F17" s="276">
        <v>37.97</v>
      </c>
      <c r="G17" s="276">
        <v>13.19</v>
      </c>
      <c r="H17" s="276">
        <v>76.59</v>
      </c>
      <c r="I17" s="276">
        <v>39.200000000000003</v>
      </c>
      <c r="J17" s="276">
        <v>81.59</v>
      </c>
      <c r="K17" s="276">
        <v>92.6</v>
      </c>
      <c r="L17" s="276">
        <v>61.01</v>
      </c>
      <c r="M17" s="276">
        <v>50.8</v>
      </c>
      <c r="N17" s="276">
        <v>32.03</v>
      </c>
      <c r="O17" s="204">
        <f t="shared" si="0"/>
        <v>44.881666666666668</v>
      </c>
    </row>
    <row r="18" spans="1:15" ht="15" customHeight="1">
      <c r="A18" s="278" t="s">
        <v>278</v>
      </c>
      <c r="B18" s="156" t="s">
        <v>268</v>
      </c>
      <c r="C18" s="277">
        <v>20.440000000000001</v>
      </c>
      <c r="D18" s="277">
        <v>24.76</v>
      </c>
      <c r="E18" s="277">
        <v>25.36</v>
      </c>
      <c r="F18" s="277">
        <v>29.02</v>
      </c>
      <c r="G18" s="277">
        <v>31.72</v>
      </c>
      <c r="H18" s="277">
        <v>46.2</v>
      </c>
      <c r="I18" s="277">
        <v>34.6</v>
      </c>
      <c r="J18" s="277">
        <v>23.6</v>
      </c>
      <c r="K18" s="277">
        <v>28.31</v>
      </c>
      <c r="L18" s="277">
        <v>29.13</v>
      </c>
      <c r="M18" s="277">
        <v>37.659999999999997</v>
      </c>
      <c r="N18" s="277">
        <v>32.28</v>
      </c>
      <c r="O18" s="205">
        <f t="shared" si="0"/>
        <v>30.256666666666661</v>
      </c>
    </row>
    <row r="19" spans="1:15" ht="15" customHeight="1">
      <c r="A19" s="280" t="s">
        <v>278</v>
      </c>
      <c r="B19" s="152" t="s">
        <v>271</v>
      </c>
      <c r="C19" s="275">
        <v>16.059999999999999</v>
      </c>
      <c r="D19" s="275">
        <v>15.25</v>
      </c>
      <c r="E19" s="275">
        <v>21.27</v>
      </c>
      <c r="F19" s="275">
        <v>21.62</v>
      </c>
      <c r="G19" s="275">
        <v>21.26</v>
      </c>
      <c r="H19" s="275">
        <v>24.82</v>
      </c>
      <c r="I19" s="275">
        <v>30.91</v>
      </c>
      <c r="J19" s="275">
        <v>23.98</v>
      </c>
      <c r="K19" s="275">
        <v>27.37</v>
      </c>
      <c r="L19" s="275">
        <v>25.2</v>
      </c>
      <c r="M19" s="275">
        <v>22.27</v>
      </c>
      <c r="N19" s="275">
        <v>21.03</v>
      </c>
      <c r="O19" s="203">
        <f t="shared" si="0"/>
        <v>22.586666666666662</v>
      </c>
    </row>
    <row r="20" spans="1:15" ht="15" customHeight="1">
      <c r="A20" s="279" t="s">
        <v>278</v>
      </c>
      <c r="B20" s="88" t="s">
        <v>277</v>
      </c>
      <c r="C20" s="275">
        <v>27.74</v>
      </c>
      <c r="D20" s="275">
        <v>29.78</v>
      </c>
      <c r="E20" s="275">
        <v>26.4</v>
      </c>
      <c r="F20" s="275">
        <v>32.31</v>
      </c>
      <c r="G20" s="275">
        <v>34.729999999999997</v>
      </c>
      <c r="H20" s="275">
        <v>60.38</v>
      </c>
      <c r="I20" s="275">
        <v>65.16</v>
      </c>
      <c r="J20" s="275">
        <v>49.73</v>
      </c>
      <c r="K20" s="275">
        <v>44.03</v>
      </c>
      <c r="L20" s="275">
        <v>36.24</v>
      </c>
      <c r="M20" s="275">
        <v>36.130000000000003</v>
      </c>
      <c r="N20" s="275">
        <v>21.56</v>
      </c>
      <c r="O20" s="203">
        <f t="shared" si="0"/>
        <v>38.682499999999997</v>
      </c>
    </row>
    <row r="21" spans="1:15" ht="15" customHeight="1">
      <c r="A21" s="279" t="s">
        <v>278</v>
      </c>
      <c r="B21" s="88" t="s">
        <v>269</v>
      </c>
      <c r="C21" s="275">
        <v>130.6</v>
      </c>
      <c r="D21" s="275">
        <v>12.72</v>
      </c>
      <c r="E21" s="275">
        <v>12.12</v>
      </c>
      <c r="F21" s="275">
        <v>14.16</v>
      </c>
      <c r="G21" s="275">
        <v>13.25</v>
      </c>
      <c r="H21" s="275">
        <v>15.9</v>
      </c>
      <c r="I21" s="275">
        <v>22.45</v>
      </c>
      <c r="J21" s="275">
        <v>17.25</v>
      </c>
      <c r="K21" s="275">
        <v>18.43</v>
      </c>
      <c r="L21" s="275">
        <v>15.09</v>
      </c>
      <c r="M21" s="275">
        <v>17.72</v>
      </c>
      <c r="N21" s="275">
        <v>16.03</v>
      </c>
      <c r="O21" s="203">
        <f t="shared" si="0"/>
        <v>25.476666666666659</v>
      </c>
    </row>
    <row r="22" spans="1:15" ht="15" customHeight="1">
      <c r="A22" s="279" t="s">
        <v>278</v>
      </c>
      <c r="B22" s="88" t="s">
        <v>276</v>
      </c>
      <c r="C22" s="275">
        <v>15.28</v>
      </c>
      <c r="D22" s="275">
        <v>7.78</v>
      </c>
      <c r="E22" s="275">
        <v>8.98</v>
      </c>
      <c r="F22" s="275">
        <v>16.57</v>
      </c>
      <c r="G22" s="275">
        <v>10.93</v>
      </c>
      <c r="H22" s="275">
        <v>5.28</v>
      </c>
      <c r="I22" s="275">
        <v>12.59</v>
      </c>
      <c r="J22" s="275">
        <v>17.78</v>
      </c>
      <c r="K22" s="275">
        <v>22.13</v>
      </c>
      <c r="L22" s="275">
        <v>13.98</v>
      </c>
      <c r="M22" s="275">
        <v>12.5</v>
      </c>
      <c r="N22" s="275">
        <v>7.16</v>
      </c>
      <c r="O22" s="203">
        <f t="shared" si="0"/>
        <v>12.579999999999998</v>
      </c>
    </row>
    <row r="23" spans="1:15" ht="15" customHeight="1">
      <c r="A23" s="279" t="s">
        <v>279</v>
      </c>
      <c r="B23" s="152" t="s">
        <v>268</v>
      </c>
      <c r="C23" s="275">
        <v>38.770000000000003</v>
      </c>
      <c r="D23" s="275">
        <v>39.69</v>
      </c>
      <c r="E23" s="275">
        <v>37.15</v>
      </c>
      <c r="F23" s="275">
        <v>38.97</v>
      </c>
      <c r="G23" s="275">
        <v>64.38</v>
      </c>
      <c r="H23" s="275">
        <v>65.239999999999995</v>
      </c>
      <c r="I23" s="275">
        <v>70.81</v>
      </c>
      <c r="J23" s="275">
        <v>55.8</v>
      </c>
      <c r="K23" s="275">
        <v>58.59</v>
      </c>
      <c r="L23" s="275">
        <v>58.7</v>
      </c>
      <c r="M23" s="275">
        <v>60.36</v>
      </c>
      <c r="N23" s="275">
        <v>60.99</v>
      </c>
      <c r="O23" s="203">
        <f t="shared" si="0"/>
        <v>54.120833333333337</v>
      </c>
    </row>
    <row r="24" spans="1:15" ht="15" customHeight="1">
      <c r="A24" s="279" t="s">
        <v>279</v>
      </c>
      <c r="B24" s="88" t="s">
        <v>277</v>
      </c>
      <c r="C24" s="275">
        <v>17.07</v>
      </c>
      <c r="D24" s="275">
        <v>16.13</v>
      </c>
      <c r="E24" s="275">
        <v>17.600000000000001</v>
      </c>
      <c r="F24" s="275">
        <v>19.47</v>
      </c>
      <c r="G24" s="275">
        <v>21.07</v>
      </c>
      <c r="H24" s="275">
        <v>26.4</v>
      </c>
      <c r="I24" s="275">
        <v>28</v>
      </c>
      <c r="J24" s="275">
        <v>26.13</v>
      </c>
      <c r="K24" s="275">
        <v>26.8</v>
      </c>
      <c r="L24" s="275">
        <v>29.2</v>
      </c>
      <c r="M24" s="275">
        <v>31.47</v>
      </c>
      <c r="N24" s="275">
        <v>34.4</v>
      </c>
      <c r="O24" s="203">
        <f t="shared" si="0"/>
        <v>24.478333333333335</v>
      </c>
    </row>
    <row r="25" spans="1:15" ht="15" customHeight="1">
      <c r="A25" s="279" t="s">
        <v>279</v>
      </c>
      <c r="B25" s="88" t="s">
        <v>271</v>
      </c>
      <c r="C25" s="275">
        <v>16.75</v>
      </c>
      <c r="D25" s="275">
        <v>15.14</v>
      </c>
      <c r="E25" s="275">
        <v>19.399999999999999</v>
      </c>
      <c r="F25" s="275">
        <v>20.68</v>
      </c>
      <c r="G25" s="275">
        <v>28.11</v>
      </c>
      <c r="H25" s="275">
        <v>42.45</v>
      </c>
      <c r="I25" s="275">
        <v>49.5</v>
      </c>
      <c r="J25" s="275">
        <v>49.92</v>
      </c>
      <c r="K25" s="275">
        <v>52.53</v>
      </c>
      <c r="L25" s="275">
        <v>24.7</v>
      </c>
      <c r="M25" s="275">
        <v>42.77</v>
      </c>
      <c r="N25" s="275">
        <v>21.45</v>
      </c>
      <c r="O25" s="203">
        <f t="shared" si="0"/>
        <v>31.95</v>
      </c>
    </row>
    <row r="26" spans="1:15" ht="15" customHeight="1">
      <c r="A26" s="279" t="s">
        <v>279</v>
      </c>
      <c r="B26" s="88" t="s">
        <v>269</v>
      </c>
      <c r="C26" s="275">
        <v>19.02</v>
      </c>
      <c r="D26" s="275">
        <v>17.170000000000002</v>
      </c>
      <c r="E26" s="275">
        <v>13.11</v>
      </c>
      <c r="F26" s="275">
        <v>20.6</v>
      </c>
      <c r="G26" s="275">
        <v>21.33</v>
      </c>
      <c r="H26" s="275">
        <v>22.03</v>
      </c>
      <c r="I26" s="275">
        <v>19.079999999999998</v>
      </c>
      <c r="J26" s="275">
        <v>28.7</v>
      </c>
      <c r="K26" s="275">
        <v>22.1</v>
      </c>
      <c r="L26" s="275">
        <v>23.52</v>
      </c>
      <c r="M26" s="275">
        <v>17.899999999999999</v>
      </c>
      <c r="N26" s="275">
        <v>19.78</v>
      </c>
      <c r="O26" s="203">
        <f t="shared" si="0"/>
        <v>20.361666666666668</v>
      </c>
    </row>
    <row r="27" spans="1:15" ht="15" customHeight="1" thickBot="1">
      <c r="A27" s="279" t="s">
        <v>279</v>
      </c>
      <c r="B27" s="153" t="s">
        <v>270</v>
      </c>
      <c r="C27" s="276">
        <v>1.62</v>
      </c>
      <c r="D27" s="276">
        <v>1.9</v>
      </c>
      <c r="E27" s="276">
        <v>8.86</v>
      </c>
      <c r="F27" s="276">
        <v>13.24</v>
      </c>
      <c r="G27" s="276">
        <v>8.9499999999999993</v>
      </c>
      <c r="H27" s="276">
        <v>19.43</v>
      </c>
      <c r="I27" s="276">
        <v>10</v>
      </c>
      <c r="J27" s="276">
        <v>11.33</v>
      </c>
      <c r="K27" s="276">
        <v>8.48</v>
      </c>
      <c r="L27" s="276">
        <v>17.809999999999999</v>
      </c>
      <c r="M27" s="276">
        <v>10.48</v>
      </c>
      <c r="N27" s="276">
        <v>5.24</v>
      </c>
      <c r="O27" s="204">
        <f t="shared" si="0"/>
        <v>9.7783333333333342</v>
      </c>
    </row>
    <row r="28" spans="1:15" ht="15" customHeight="1">
      <c r="A28" s="87" t="s">
        <v>280</v>
      </c>
      <c r="B28" s="152" t="s">
        <v>271</v>
      </c>
      <c r="C28" s="274">
        <v>18.43</v>
      </c>
      <c r="D28" s="274">
        <v>16.63</v>
      </c>
      <c r="E28" s="274">
        <v>21.25</v>
      </c>
      <c r="F28" s="274">
        <v>24.63</v>
      </c>
      <c r="G28" s="274">
        <v>23.8</v>
      </c>
      <c r="H28" s="274">
        <v>33.96</v>
      </c>
      <c r="I28" s="274">
        <v>45.88</v>
      </c>
      <c r="J28" s="274">
        <v>34.67</v>
      </c>
      <c r="K28" s="274">
        <v>30.67</v>
      </c>
      <c r="L28" s="274">
        <v>23.57</v>
      </c>
      <c r="M28" s="274">
        <v>19.25</v>
      </c>
      <c r="N28" s="274">
        <v>18.12</v>
      </c>
      <c r="O28" s="202">
        <f t="shared" si="0"/>
        <v>25.905000000000001</v>
      </c>
    </row>
    <row r="29" spans="1:15" ht="15" customHeight="1">
      <c r="A29" s="89" t="s">
        <v>280</v>
      </c>
      <c r="B29" s="88" t="s">
        <v>268</v>
      </c>
      <c r="C29" s="275">
        <v>78.28</v>
      </c>
      <c r="D29" s="275">
        <v>78.16</v>
      </c>
      <c r="E29" s="275">
        <v>79.31</v>
      </c>
      <c r="F29" s="275">
        <v>82.76</v>
      </c>
      <c r="G29" s="275">
        <v>86.32</v>
      </c>
      <c r="H29" s="275">
        <v>99.2</v>
      </c>
      <c r="I29" s="275">
        <v>98.2</v>
      </c>
      <c r="J29" s="275">
        <v>99.17</v>
      </c>
      <c r="K29" s="275">
        <v>98.3</v>
      </c>
      <c r="L29" s="275">
        <v>99.01</v>
      </c>
      <c r="M29" s="275">
        <v>98.85</v>
      </c>
      <c r="N29" s="275">
        <v>99.13</v>
      </c>
      <c r="O29" s="203">
        <f t="shared" si="0"/>
        <v>91.390833333333333</v>
      </c>
    </row>
    <row r="30" spans="1:15" ht="15" customHeight="1" thickBot="1">
      <c r="A30" s="90" t="s">
        <v>281</v>
      </c>
      <c r="B30" s="153" t="s">
        <v>271</v>
      </c>
      <c r="C30" s="276">
        <v>18.43</v>
      </c>
      <c r="D30" s="276">
        <v>15.19</v>
      </c>
      <c r="E30" s="276">
        <v>17.78</v>
      </c>
      <c r="F30" s="276">
        <v>17.04</v>
      </c>
      <c r="G30" s="276">
        <v>18.89</v>
      </c>
      <c r="H30" s="276">
        <v>20</v>
      </c>
      <c r="I30" s="276">
        <v>20.74</v>
      </c>
      <c r="J30" s="276">
        <v>17.78</v>
      </c>
      <c r="K30" s="276">
        <v>20.74</v>
      </c>
      <c r="L30" s="276">
        <v>21.11</v>
      </c>
      <c r="M30" s="276">
        <v>19.25</v>
      </c>
      <c r="N30" s="276">
        <v>25.19</v>
      </c>
      <c r="O30" s="204">
        <f t="shared" si="0"/>
        <v>19.344999999999999</v>
      </c>
    </row>
    <row r="31" spans="1:15" s="51" customFormat="1" ht="13.5" customHeight="1">
      <c r="A31" s="3" t="s">
        <v>343</v>
      </c>
      <c r="D31" s="23"/>
      <c r="N31" s="154"/>
    </row>
    <row r="32" spans="1:15">
      <c r="C32" s="150"/>
      <c r="D32" s="150"/>
      <c r="E32" s="150"/>
      <c r="F32" s="150"/>
      <c r="G32" s="150"/>
      <c r="H32" s="150"/>
      <c r="I32" s="150"/>
      <c r="J32" s="150"/>
      <c r="K32" s="150"/>
      <c r="L32" s="150"/>
      <c r="M32" s="150"/>
      <c r="N32" s="150"/>
      <c r="O32" s="155"/>
    </row>
    <row r="33" spans="4:15">
      <c r="D33" s="150"/>
      <c r="E33" s="150"/>
      <c r="F33" s="150"/>
      <c r="G33" s="150"/>
      <c r="H33" s="150"/>
      <c r="I33" s="150"/>
      <c r="J33" s="150"/>
      <c r="K33" s="150"/>
      <c r="L33" s="150"/>
      <c r="M33" s="150"/>
      <c r="N33" s="150"/>
      <c r="O33" s="155"/>
    </row>
    <row r="34" spans="4:15">
      <c r="D34" s="150"/>
      <c r="E34" s="150"/>
      <c r="F34" s="150"/>
      <c r="G34" s="150"/>
      <c r="H34" s="150"/>
      <c r="I34" s="150"/>
      <c r="J34" s="150"/>
      <c r="K34" s="150"/>
      <c r="L34" s="150"/>
      <c r="M34" s="150"/>
      <c r="N34" s="150"/>
      <c r="O34" s="155"/>
    </row>
    <row r="35" spans="4:15">
      <c r="D35" s="150"/>
      <c r="E35" s="150"/>
      <c r="F35" s="150"/>
      <c r="G35" s="150"/>
      <c r="H35" s="150"/>
      <c r="I35" s="150"/>
      <c r="J35" s="150"/>
      <c r="K35" s="150"/>
      <c r="L35" s="150"/>
      <c r="M35" s="150"/>
      <c r="N35" s="150"/>
      <c r="O35" s="155"/>
    </row>
    <row r="36" spans="4:15">
      <c r="D36" s="150"/>
      <c r="E36" s="150"/>
      <c r="F36" s="150"/>
      <c r="G36" s="150"/>
      <c r="H36" s="150"/>
      <c r="I36" s="150"/>
      <c r="J36" s="150"/>
      <c r="K36" s="150"/>
      <c r="L36" s="150"/>
      <c r="M36" s="150"/>
      <c r="N36" s="150"/>
      <c r="O36" s="155"/>
    </row>
    <row r="37" spans="4:15">
      <c r="D37" s="150"/>
      <c r="E37" s="150"/>
      <c r="F37" s="150"/>
      <c r="G37" s="150"/>
      <c r="H37" s="150"/>
      <c r="I37" s="150"/>
      <c r="J37" s="150"/>
      <c r="K37" s="150"/>
      <c r="L37" s="150"/>
      <c r="M37" s="150"/>
      <c r="N37" s="150"/>
      <c r="O37" s="155"/>
    </row>
    <row r="38" spans="4:15">
      <c r="D38" s="150"/>
      <c r="E38" s="150"/>
      <c r="F38" s="150"/>
      <c r="G38" s="150"/>
      <c r="H38" s="150"/>
      <c r="I38" s="150"/>
      <c r="J38" s="150"/>
      <c r="K38" s="150"/>
      <c r="L38" s="150"/>
      <c r="M38" s="150"/>
      <c r="N38" s="150"/>
      <c r="O38" s="155"/>
    </row>
    <row r="39" spans="4:15">
      <c r="D39" s="150"/>
      <c r="E39" s="150"/>
      <c r="F39" s="150"/>
      <c r="G39" s="150"/>
      <c r="H39" s="150"/>
      <c r="I39" s="150"/>
      <c r="J39" s="150"/>
      <c r="K39" s="150"/>
      <c r="L39" s="150"/>
      <c r="M39" s="150"/>
      <c r="N39" s="150"/>
      <c r="O39" s="155"/>
    </row>
    <row r="40" spans="4:15">
      <c r="D40" s="150"/>
      <c r="E40" s="150"/>
      <c r="F40" s="150"/>
      <c r="G40" s="150"/>
      <c r="H40" s="150"/>
      <c r="I40" s="150"/>
      <c r="J40" s="150"/>
      <c r="K40" s="150"/>
      <c r="L40" s="150"/>
      <c r="M40" s="150"/>
      <c r="N40" s="150"/>
      <c r="O40" s="155"/>
    </row>
    <row r="41" spans="4:15">
      <c r="D41" s="150"/>
      <c r="E41" s="150"/>
      <c r="F41" s="150"/>
      <c r="G41" s="150"/>
      <c r="H41" s="150"/>
      <c r="I41" s="150"/>
      <c r="J41" s="150"/>
      <c r="K41" s="150"/>
      <c r="L41" s="150"/>
      <c r="M41" s="150"/>
      <c r="N41" s="150"/>
      <c r="O41" s="155"/>
    </row>
    <row r="42" spans="4:15">
      <c r="D42" s="150"/>
      <c r="E42" s="150"/>
      <c r="F42" s="150"/>
      <c r="G42" s="150"/>
      <c r="H42" s="150"/>
      <c r="I42" s="150"/>
      <c r="J42" s="150"/>
      <c r="K42" s="150"/>
      <c r="L42" s="150"/>
      <c r="M42" s="150"/>
      <c r="N42" s="150"/>
      <c r="O42" s="155"/>
    </row>
    <row r="43" spans="4:15">
      <c r="D43" s="150"/>
      <c r="E43" s="150"/>
      <c r="F43" s="150"/>
      <c r="G43" s="150"/>
      <c r="H43" s="150"/>
      <c r="I43" s="150"/>
      <c r="J43" s="150"/>
      <c r="K43" s="150"/>
      <c r="L43" s="150"/>
      <c r="M43" s="150"/>
      <c r="N43" s="150"/>
      <c r="O43" s="155"/>
    </row>
    <row r="44" spans="4:15">
      <c r="D44" s="150"/>
      <c r="E44" s="150"/>
      <c r="F44" s="150"/>
      <c r="G44" s="150"/>
      <c r="H44" s="150"/>
      <c r="I44" s="150"/>
      <c r="J44" s="150"/>
      <c r="K44" s="150"/>
      <c r="L44" s="150"/>
      <c r="M44" s="150"/>
      <c r="N44" s="150"/>
      <c r="O44" s="155"/>
    </row>
    <row r="45" spans="4:15">
      <c r="D45" s="150"/>
      <c r="E45" s="150"/>
      <c r="F45" s="150"/>
      <c r="G45" s="150"/>
      <c r="H45" s="150"/>
      <c r="I45" s="150"/>
      <c r="J45" s="150"/>
      <c r="K45" s="150"/>
      <c r="L45" s="150"/>
      <c r="M45" s="150"/>
      <c r="N45" s="150"/>
      <c r="O45" s="155"/>
    </row>
    <row r="46" spans="4:15">
      <c r="D46" s="150"/>
      <c r="E46" s="150"/>
      <c r="F46" s="150"/>
      <c r="G46" s="150"/>
      <c r="H46" s="150"/>
      <c r="I46" s="150"/>
      <c r="J46" s="150"/>
      <c r="K46" s="150"/>
      <c r="L46" s="150"/>
      <c r="M46" s="150"/>
      <c r="N46" s="150"/>
      <c r="O46" s="155"/>
    </row>
    <row r="47" spans="4:15">
      <c r="D47" s="150"/>
      <c r="E47" s="150"/>
      <c r="F47" s="150"/>
      <c r="G47" s="150"/>
      <c r="H47" s="150"/>
      <c r="I47" s="150"/>
      <c r="J47" s="150"/>
      <c r="K47" s="150"/>
      <c r="L47" s="150"/>
      <c r="M47" s="150"/>
      <c r="N47" s="150"/>
      <c r="O47" s="155"/>
    </row>
    <row r="48" spans="4:15">
      <c r="D48" s="150"/>
      <c r="E48" s="150"/>
      <c r="F48" s="150"/>
      <c r="G48" s="150"/>
      <c r="H48" s="150"/>
      <c r="I48" s="150"/>
      <c r="J48" s="150"/>
      <c r="K48" s="150"/>
      <c r="L48" s="150"/>
      <c r="M48" s="150"/>
      <c r="N48" s="150"/>
      <c r="O48" s="155"/>
    </row>
    <row r="49" spans="4:15">
      <c r="D49" s="150"/>
      <c r="E49" s="150"/>
      <c r="F49" s="150"/>
      <c r="G49" s="150"/>
      <c r="H49" s="150"/>
      <c r="I49" s="150"/>
      <c r="J49" s="150"/>
      <c r="K49" s="150"/>
      <c r="L49" s="150"/>
      <c r="M49" s="150"/>
      <c r="N49" s="150"/>
      <c r="O49" s="155"/>
    </row>
    <row r="50" spans="4:15">
      <c r="D50" s="150"/>
      <c r="E50" s="150"/>
      <c r="F50" s="150"/>
      <c r="G50" s="150"/>
      <c r="H50" s="150"/>
      <c r="I50" s="150"/>
      <c r="J50" s="150"/>
      <c r="K50" s="150"/>
      <c r="L50" s="150"/>
      <c r="M50" s="150"/>
      <c r="N50" s="150"/>
      <c r="O50" s="155"/>
    </row>
    <row r="51" spans="4:15">
      <c r="D51" s="150"/>
      <c r="E51" s="150"/>
      <c r="F51" s="150"/>
      <c r="G51" s="150"/>
      <c r="H51" s="150"/>
      <c r="I51" s="150"/>
      <c r="J51" s="150"/>
      <c r="K51" s="150"/>
      <c r="L51" s="150"/>
      <c r="M51" s="150"/>
      <c r="N51" s="150"/>
      <c r="O51" s="155"/>
    </row>
    <row r="52" spans="4:15">
      <c r="D52" s="150"/>
      <c r="E52" s="150"/>
      <c r="F52" s="150"/>
      <c r="G52" s="150"/>
      <c r="H52" s="150"/>
      <c r="I52" s="150"/>
      <c r="J52" s="150"/>
      <c r="K52" s="150"/>
      <c r="L52" s="150"/>
      <c r="M52" s="150"/>
      <c r="N52" s="150"/>
      <c r="O52" s="155"/>
    </row>
    <row r="53" spans="4:15">
      <c r="D53" s="150"/>
      <c r="E53" s="150"/>
      <c r="F53" s="150"/>
      <c r="G53" s="150"/>
      <c r="H53" s="150"/>
      <c r="I53" s="150"/>
      <c r="J53" s="150"/>
      <c r="K53" s="150"/>
      <c r="L53" s="150"/>
      <c r="M53" s="150"/>
      <c r="N53" s="150"/>
      <c r="O53" s="155"/>
    </row>
    <row r="54" spans="4:15">
      <c r="D54" s="150"/>
      <c r="E54" s="150"/>
      <c r="F54" s="150"/>
      <c r="G54" s="150"/>
      <c r="H54" s="150"/>
      <c r="I54" s="150"/>
      <c r="J54" s="150"/>
      <c r="K54" s="150"/>
      <c r="L54" s="150"/>
      <c r="M54" s="150"/>
      <c r="N54" s="150"/>
      <c r="O54" s="155"/>
    </row>
    <row r="55" spans="4:15">
      <c r="D55" s="150"/>
      <c r="E55" s="150"/>
      <c r="F55" s="150"/>
      <c r="G55" s="150"/>
      <c r="H55" s="150"/>
      <c r="I55" s="150"/>
      <c r="J55" s="150"/>
      <c r="K55" s="150"/>
      <c r="L55" s="150"/>
      <c r="M55" s="150"/>
      <c r="N55" s="150"/>
      <c r="O55" s="155"/>
    </row>
    <row r="56" spans="4:15">
      <c r="D56" s="150"/>
      <c r="E56" s="150"/>
      <c r="F56" s="150"/>
      <c r="G56" s="150"/>
      <c r="H56" s="150"/>
      <c r="I56" s="150"/>
      <c r="J56" s="150"/>
      <c r="K56" s="150"/>
      <c r="L56" s="150"/>
      <c r="M56" s="150"/>
      <c r="N56" s="150"/>
      <c r="O56" s="155"/>
    </row>
    <row r="57" spans="4:15">
      <c r="D57" s="150"/>
      <c r="E57" s="150"/>
      <c r="F57" s="150"/>
      <c r="G57" s="150"/>
      <c r="H57" s="150"/>
      <c r="I57" s="150"/>
      <c r="J57" s="150"/>
      <c r="K57" s="150"/>
      <c r="L57" s="150"/>
      <c r="M57" s="150"/>
      <c r="N57" s="150"/>
      <c r="O57" s="155"/>
    </row>
    <row r="58" spans="4:15">
      <c r="D58" s="150"/>
      <c r="E58" s="150"/>
      <c r="F58" s="150"/>
      <c r="G58" s="150"/>
      <c r="H58" s="150"/>
      <c r="I58" s="150"/>
      <c r="J58" s="150"/>
      <c r="K58" s="150"/>
      <c r="L58" s="150"/>
      <c r="M58" s="150"/>
      <c r="N58" s="150"/>
      <c r="O58" s="155"/>
    </row>
    <row r="59" spans="4:15">
      <c r="D59" s="150"/>
      <c r="E59" s="150"/>
      <c r="F59" s="150"/>
      <c r="G59" s="150"/>
      <c r="H59" s="150"/>
      <c r="I59" s="150"/>
      <c r="J59" s="150"/>
      <c r="K59" s="150"/>
      <c r="L59" s="150"/>
      <c r="M59" s="150"/>
      <c r="N59" s="150"/>
      <c r="O59" s="155"/>
    </row>
    <row r="60" spans="4:15">
      <c r="D60" s="150"/>
      <c r="E60" s="150"/>
      <c r="F60" s="150"/>
      <c r="G60" s="150"/>
      <c r="H60" s="150"/>
      <c r="I60" s="150"/>
      <c r="J60" s="150"/>
      <c r="K60" s="150"/>
      <c r="L60" s="150"/>
      <c r="M60" s="150"/>
      <c r="N60" s="150"/>
      <c r="O60" s="155"/>
    </row>
    <row r="61" spans="4:15">
      <c r="D61" s="150"/>
      <c r="E61" s="150"/>
      <c r="F61" s="150"/>
      <c r="G61" s="150"/>
      <c r="H61" s="150"/>
      <c r="I61" s="150"/>
      <c r="J61" s="150"/>
      <c r="K61" s="150"/>
      <c r="L61" s="150"/>
      <c r="M61" s="150"/>
      <c r="N61" s="150"/>
      <c r="O61" s="155"/>
    </row>
    <row r="62" spans="4:15">
      <c r="D62" s="150"/>
      <c r="E62" s="150"/>
      <c r="F62" s="150"/>
      <c r="G62" s="150"/>
      <c r="H62" s="150"/>
      <c r="I62" s="150"/>
      <c r="J62" s="150"/>
      <c r="K62" s="150"/>
      <c r="L62" s="150"/>
      <c r="M62" s="150"/>
      <c r="N62" s="150"/>
      <c r="O62" s="155"/>
    </row>
    <row r="63" spans="4:15">
      <c r="D63" s="150"/>
      <c r="E63" s="150"/>
      <c r="F63" s="150"/>
      <c r="G63" s="150"/>
      <c r="H63" s="150"/>
      <c r="I63" s="150"/>
      <c r="J63" s="150"/>
      <c r="K63" s="150"/>
      <c r="L63" s="150"/>
      <c r="M63" s="150"/>
      <c r="N63" s="150"/>
      <c r="O63" s="155"/>
    </row>
    <row r="64" spans="4:15">
      <c r="D64" s="150"/>
      <c r="E64" s="150"/>
      <c r="F64" s="150"/>
      <c r="G64" s="150"/>
      <c r="H64" s="150"/>
      <c r="I64" s="150"/>
      <c r="J64" s="150"/>
      <c r="K64" s="150"/>
      <c r="L64" s="150"/>
      <c r="M64" s="150"/>
      <c r="N64" s="150"/>
      <c r="O64" s="155"/>
    </row>
    <row r="65" spans="4:15">
      <c r="D65" s="150"/>
      <c r="E65" s="150"/>
      <c r="F65" s="150"/>
      <c r="G65" s="150"/>
      <c r="H65" s="150"/>
      <c r="I65" s="150"/>
      <c r="J65" s="150"/>
      <c r="K65" s="150"/>
      <c r="L65" s="150"/>
      <c r="M65" s="150"/>
      <c r="N65" s="150"/>
      <c r="O65" s="155"/>
    </row>
    <row r="66" spans="4:15">
      <c r="D66" s="150"/>
      <c r="E66" s="150"/>
      <c r="F66" s="150"/>
      <c r="G66" s="150"/>
      <c r="H66" s="150"/>
      <c r="I66" s="150"/>
      <c r="J66" s="150"/>
      <c r="K66" s="150"/>
      <c r="L66" s="150"/>
      <c r="M66" s="150"/>
      <c r="N66" s="150"/>
      <c r="O66" s="155"/>
    </row>
    <row r="67" spans="4:15">
      <c r="D67" s="150"/>
      <c r="E67" s="150"/>
      <c r="F67" s="150"/>
      <c r="G67" s="150"/>
      <c r="H67" s="150"/>
      <c r="I67" s="150"/>
      <c r="J67" s="150"/>
      <c r="K67" s="150"/>
      <c r="L67" s="150"/>
      <c r="M67" s="150"/>
      <c r="N67" s="150"/>
      <c r="O67" s="155"/>
    </row>
    <row r="68" spans="4:15">
      <c r="D68" s="150"/>
      <c r="E68" s="150"/>
      <c r="F68" s="150"/>
      <c r="G68" s="150"/>
      <c r="H68" s="150"/>
      <c r="I68" s="150"/>
      <c r="J68" s="150"/>
      <c r="K68" s="150"/>
      <c r="L68" s="150"/>
      <c r="M68" s="150"/>
      <c r="N68" s="150"/>
      <c r="O68" s="155"/>
    </row>
    <row r="69" spans="4:15">
      <c r="D69" s="150"/>
      <c r="E69" s="150"/>
      <c r="F69" s="150"/>
      <c r="G69" s="150"/>
      <c r="H69" s="150"/>
      <c r="I69" s="150"/>
      <c r="J69" s="150"/>
      <c r="K69" s="150"/>
      <c r="L69" s="150"/>
      <c r="M69" s="150"/>
      <c r="N69" s="150"/>
      <c r="O69" s="155"/>
    </row>
    <row r="70" spans="4:15">
      <c r="D70" s="150"/>
      <c r="E70" s="150"/>
      <c r="F70" s="150"/>
      <c r="G70" s="150"/>
      <c r="H70" s="150"/>
      <c r="I70" s="150"/>
      <c r="J70" s="150"/>
      <c r="K70" s="150"/>
      <c r="L70" s="150"/>
      <c r="M70" s="150"/>
      <c r="N70" s="150"/>
      <c r="O70" s="155"/>
    </row>
    <row r="71" spans="4:15">
      <c r="D71" s="150"/>
      <c r="E71" s="150"/>
      <c r="F71" s="150"/>
      <c r="G71" s="150"/>
      <c r="H71" s="150"/>
      <c r="I71" s="150"/>
      <c r="J71" s="150"/>
      <c r="K71" s="150"/>
      <c r="L71" s="150"/>
      <c r="M71" s="150"/>
      <c r="N71" s="150"/>
      <c r="O71" s="155"/>
    </row>
    <row r="72" spans="4:15">
      <c r="D72" s="150"/>
      <c r="E72" s="150"/>
      <c r="F72" s="150"/>
      <c r="G72" s="150"/>
      <c r="H72" s="150"/>
      <c r="I72" s="150"/>
      <c r="J72" s="150"/>
      <c r="K72" s="150"/>
      <c r="L72" s="150"/>
      <c r="M72" s="150"/>
      <c r="N72" s="150"/>
      <c r="O72" s="155"/>
    </row>
    <row r="73" spans="4:15">
      <c r="D73" s="150"/>
      <c r="E73" s="150"/>
      <c r="F73" s="150"/>
      <c r="G73" s="150"/>
      <c r="H73" s="150"/>
      <c r="I73" s="150"/>
      <c r="J73" s="150"/>
      <c r="K73" s="150"/>
      <c r="L73" s="150"/>
      <c r="M73" s="150"/>
      <c r="N73" s="150"/>
      <c r="O73" s="155"/>
    </row>
    <row r="74" spans="4:15">
      <c r="D74" s="150"/>
      <c r="E74" s="150"/>
      <c r="F74" s="150"/>
      <c r="G74" s="150"/>
      <c r="H74" s="150"/>
      <c r="I74" s="150"/>
      <c r="J74" s="150"/>
      <c r="K74" s="150"/>
      <c r="L74" s="150"/>
      <c r="M74" s="150"/>
      <c r="N74" s="150"/>
      <c r="O74" s="155"/>
    </row>
    <row r="75" spans="4:15">
      <c r="D75" s="150"/>
      <c r="E75" s="150"/>
      <c r="F75" s="150"/>
      <c r="G75" s="150"/>
      <c r="H75" s="150"/>
      <c r="I75" s="150"/>
      <c r="J75" s="150"/>
      <c r="K75" s="150"/>
      <c r="L75" s="150"/>
      <c r="M75" s="150"/>
      <c r="N75" s="150"/>
      <c r="O75" s="155"/>
    </row>
    <row r="76" spans="4:15">
      <c r="D76" s="150"/>
      <c r="E76" s="150"/>
      <c r="F76" s="150"/>
      <c r="G76" s="150"/>
      <c r="H76" s="150"/>
      <c r="I76" s="150"/>
      <c r="J76" s="150"/>
      <c r="K76" s="150"/>
      <c r="L76" s="150"/>
      <c r="M76" s="150"/>
      <c r="N76" s="150"/>
      <c r="O76" s="155"/>
    </row>
    <row r="77" spans="4:15">
      <c r="D77" s="150"/>
      <c r="E77" s="150"/>
      <c r="F77" s="150"/>
      <c r="G77" s="150"/>
      <c r="H77" s="150"/>
      <c r="I77" s="150"/>
      <c r="J77" s="150"/>
      <c r="K77" s="150"/>
      <c r="L77" s="150"/>
      <c r="M77" s="150"/>
      <c r="N77" s="150"/>
      <c r="O77" s="155"/>
    </row>
    <row r="78" spans="4:15">
      <c r="D78" s="150"/>
      <c r="E78" s="150"/>
      <c r="F78" s="150"/>
      <c r="G78" s="150"/>
      <c r="H78" s="150"/>
      <c r="I78" s="150"/>
      <c r="J78" s="150"/>
      <c r="K78" s="150"/>
      <c r="L78" s="150"/>
      <c r="M78" s="150"/>
      <c r="N78" s="150"/>
      <c r="O78" s="155"/>
    </row>
    <row r="79" spans="4:15">
      <c r="D79" s="150"/>
      <c r="E79" s="150"/>
      <c r="F79" s="150"/>
      <c r="G79" s="150"/>
      <c r="H79" s="150"/>
      <c r="I79" s="150"/>
      <c r="J79" s="150"/>
      <c r="K79" s="150"/>
      <c r="L79" s="150"/>
      <c r="M79" s="150"/>
      <c r="N79" s="150"/>
      <c r="O79" s="155"/>
    </row>
    <row r="80" spans="4:15">
      <c r="D80" s="150"/>
      <c r="E80" s="150"/>
      <c r="F80" s="150"/>
      <c r="G80" s="150"/>
      <c r="H80" s="150"/>
      <c r="I80" s="150"/>
      <c r="J80" s="150"/>
      <c r="K80" s="150"/>
      <c r="L80" s="150"/>
      <c r="M80" s="150"/>
      <c r="N80" s="150"/>
      <c r="O80" s="155"/>
    </row>
    <row r="81" spans="4:15">
      <c r="D81" s="150"/>
      <c r="E81" s="150"/>
      <c r="F81" s="150"/>
      <c r="G81" s="150"/>
      <c r="H81" s="150"/>
      <c r="I81" s="150"/>
      <c r="J81" s="150"/>
      <c r="K81" s="150"/>
      <c r="L81" s="150"/>
      <c r="M81" s="150"/>
      <c r="N81" s="150"/>
      <c r="O81" s="155"/>
    </row>
    <row r="82" spans="4:15">
      <c r="D82" s="150"/>
      <c r="E82" s="150"/>
      <c r="F82" s="150"/>
      <c r="G82" s="150"/>
      <c r="H82" s="150"/>
      <c r="I82" s="150"/>
      <c r="J82" s="150"/>
      <c r="K82" s="150"/>
      <c r="L82" s="150"/>
      <c r="M82" s="150"/>
      <c r="N82" s="150"/>
      <c r="O82" s="155"/>
    </row>
    <row r="83" spans="4:15">
      <c r="D83" s="150"/>
      <c r="E83" s="150"/>
      <c r="F83" s="150"/>
      <c r="G83" s="150"/>
      <c r="H83" s="150"/>
      <c r="I83" s="150"/>
      <c r="J83" s="150"/>
      <c r="K83" s="150"/>
      <c r="L83" s="150"/>
      <c r="M83" s="150"/>
      <c r="N83" s="150"/>
      <c r="O83" s="155"/>
    </row>
    <row r="84" spans="4:15">
      <c r="D84" s="150"/>
      <c r="E84" s="150"/>
      <c r="F84" s="150"/>
      <c r="G84" s="150"/>
      <c r="H84" s="150"/>
      <c r="I84" s="150"/>
      <c r="J84" s="150"/>
      <c r="K84" s="150"/>
      <c r="L84" s="150"/>
      <c r="M84" s="150"/>
      <c r="N84" s="150"/>
      <c r="O84" s="155"/>
    </row>
    <row r="85" spans="4:15">
      <c r="D85" s="150"/>
      <c r="E85" s="150"/>
      <c r="F85" s="150"/>
      <c r="G85" s="150"/>
      <c r="H85" s="150"/>
      <c r="I85" s="150"/>
      <c r="J85" s="150"/>
      <c r="K85" s="150"/>
      <c r="L85" s="150"/>
      <c r="M85" s="150"/>
      <c r="N85" s="150"/>
      <c r="O85" s="155"/>
    </row>
    <row r="86" spans="4:15">
      <c r="D86" s="150"/>
      <c r="E86" s="150"/>
      <c r="F86" s="150"/>
      <c r="G86" s="150"/>
      <c r="H86" s="150"/>
      <c r="I86" s="150"/>
      <c r="J86" s="150"/>
      <c r="K86" s="150"/>
      <c r="L86" s="150"/>
      <c r="M86" s="150"/>
      <c r="N86" s="150"/>
      <c r="O86" s="155"/>
    </row>
    <row r="87" spans="4:15">
      <c r="D87" s="150"/>
      <c r="E87" s="150"/>
      <c r="F87" s="150"/>
      <c r="G87" s="150"/>
      <c r="H87" s="150"/>
      <c r="I87" s="150"/>
      <c r="J87" s="150"/>
      <c r="K87" s="150"/>
      <c r="L87" s="150"/>
      <c r="M87" s="150"/>
      <c r="N87" s="150"/>
      <c r="O87" s="155"/>
    </row>
    <row r="88" spans="4:15">
      <c r="D88" s="150"/>
      <c r="E88" s="150"/>
      <c r="F88" s="150"/>
      <c r="G88" s="150"/>
      <c r="H88" s="150"/>
      <c r="I88" s="150"/>
      <c r="J88" s="150"/>
      <c r="K88" s="150"/>
      <c r="L88" s="150"/>
      <c r="M88" s="150"/>
      <c r="N88" s="150"/>
      <c r="O88" s="155"/>
    </row>
    <row r="89" spans="4:15">
      <c r="D89" s="150"/>
      <c r="E89" s="150"/>
      <c r="F89" s="150"/>
      <c r="G89" s="150"/>
      <c r="H89" s="150"/>
      <c r="I89" s="150"/>
      <c r="J89" s="150"/>
      <c r="K89" s="150"/>
      <c r="L89" s="150"/>
      <c r="M89" s="150"/>
      <c r="N89" s="150"/>
      <c r="O89" s="155"/>
    </row>
    <row r="90" spans="4:15">
      <c r="D90" s="150"/>
      <c r="E90" s="150"/>
      <c r="F90" s="150"/>
      <c r="G90" s="150"/>
      <c r="H90" s="150"/>
      <c r="I90" s="150"/>
      <c r="J90" s="150"/>
      <c r="K90" s="150"/>
      <c r="L90" s="150"/>
      <c r="M90" s="150"/>
      <c r="N90" s="150"/>
      <c r="O90" s="155"/>
    </row>
    <row r="91" spans="4:15">
      <c r="D91" s="150"/>
      <c r="E91" s="150"/>
      <c r="F91" s="150"/>
      <c r="G91" s="150"/>
      <c r="H91" s="150"/>
      <c r="I91" s="150"/>
      <c r="J91" s="150"/>
      <c r="K91" s="150"/>
      <c r="L91" s="150"/>
      <c r="M91" s="150"/>
      <c r="N91" s="150"/>
      <c r="O91" s="155"/>
    </row>
    <row r="92" spans="4:15">
      <c r="D92" s="150"/>
      <c r="E92" s="150"/>
      <c r="F92" s="150"/>
      <c r="G92" s="150"/>
      <c r="H92" s="150"/>
      <c r="I92" s="150"/>
      <c r="J92" s="150"/>
      <c r="K92" s="150"/>
      <c r="L92" s="150"/>
      <c r="M92" s="150"/>
      <c r="N92" s="150"/>
      <c r="O92" s="155"/>
    </row>
    <row r="93" spans="4:15">
      <c r="D93" s="150"/>
      <c r="E93" s="150"/>
      <c r="F93" s="150"/>
      <c r="G93" s="150"/>
      <c r="H93" s="150"/>
      <c r="I93" s="150"/>
      <c r="J93" s="150"/>
      <c r="K93" s="150"/>
      <c r="L93" s="150"/>
      <c r="M93" s="150"/>
      <c r="N93" s="150"/>
      <c r="O93" s="155"/>
    </row>
    <row r="94" spans="4:15">
      <c r="D94" s="150"/>
      <c r="E94" s="150"/>
      <c r="F94" s="150"/>
      <c r="G94" s="150"/>
      <c r="H94" s="150"/>
      <c r="I94" s="150"/>
      <c r="J94" s="150"/>
      <c r="K94" s="150"/>
      <c r="L94" s="150"/>
      <c r="M94" s="150"/>
      <c r="N94" s="150"/>
      <c r="O94" s="155"/>
    </row>
    <row r="95" spans="4:15">
      <c r="D95" s="150"/>
      <c r="E95" s="150"/>
      <c r="F95" s="150"/>
      <c r="G95" s="150"/>
      <c r="H95" s="150"/>
      <c r="I95" s="150"/>
      <c r="J95" s="150"/>
      <c r="K95" s="150"/>
      <c r="L95" s="150"/>
      <c r="M95" s="150"/>
      <c r="N95" s="150"/>
      <c r="O95" s="155"/>
    </row>
    <row r="96" spans="4:15">
      <c r="D96" s="150"/>
      <c r="E96" s="150"/>
      <c r="F96" s="150"/>
      <c r="G96" s="150"/>
      <c r="H96" s="150"/>
      <c r="I96" s="150"/>
      <c r="J96" s="150"/>
      <c r="K96" s="150"/>
      <c r="L96" s="150"/>
      <c r="M96" s="150"/>
      <c r="N96" s="150"/>
      <c r="O96" s="155"/>
    </row>
    <row r="97" spans="4:15">
      <c r="D97" s="150"/>
      <c r="E97" s="150"/>
      <c r="F97" s="150"/>
      <c r="G97" s="150"/>
      <c r="H97" s="150"/>
      <c r="I97" s="150"/>
      <c r="J97" s="150"/>
      <c r="K97" s="150"/>
      <c r="L97" s="150"/>
      <c r="M97" s="150"/>
      <c r="N97" s="150"/>
      <c r="O97" s="155"/>
    </row>
    <row r="98" spans="4:15">
      <c r="D98" s="150"/>
      <c r="E98" s="150"/>
      <c r="F98" s="150"/>
      <c r="G98" s="150"/>
      <c r="H98" s="150"/>
      <c r="I98" s="150"/>
      <c r="J98" s="150"/>
      <c r="K98" s="150"/>
      <c r="L98" s="150"/>
      <c r="M98" s="150"/>
      <c r="N98" s="150"/>
      <c r="O98" s="155"/>
    </row>
    <row r="99" spans="4:15">
      <c r="D99" s="150"/>
      <c r="E99" s="150"/>
      <c r="F99" s="150"/>
      <c r="G99" s="150"/>
      <c r="H99" s="150"/>
      <c r="I99" s="150"/>
      <c r="J99" s="150"/>
      <c r="K99" s="150"/>
      <c r="L99" s="150"/>
      <c r="M99" s="150"/>
      <c r="N99" s="150"/>
      <c r="O99" s="155"/>
    </row>
    <row r="100" spans="4:15">
      <c r="D100" s="150"/>
      <c r="E100" s="150"/>
      <c r="F100" s="150"/>
      <c r="G100" s="150"/>
      <c r="H100" s="150"/>
      <c r="I100" s="150"/>
      <c r="J100" s="150"/>
      <c r="K100" s="150"/>
      <c r="L100" s="150"/>
      <c r="M100" s="150"/>
      <c r="N100" s="150"/>
      <c r="O100" s="155"/>
    </row>
    <row r="101" spans="4:15">
      <c r="D101" s="150"/>
      <c r="E101" s="150"/>
      <c r="F101" s="150"/>
      <c r="G101" s="150"/>
      <c r="H101" s="150"/>
      <c r="I101" s="150"/>
      <c r="J101" s="150"/>
      <c r="K101" s="150"/>
      <c r="L101" s="150"/>
      <c r="M101" s="150"/>
      <c r="N101" s="150"/>
      <c r="O101" s="155"/>
    </row>
    <row r="102" spans="4:15">
      <c r="D102" s="150"/>
      <c r="E102" s="150"/>
      <c r="F102" s="150"/>
      <c r="G102" s="150"/>
      <c r="H102" s="150"/>
      <c r="I102" s="150"/>
      <c r="J102" s="150"/>
      <c r="K102" s="150"/>
      <c r="L102" s="150"/>
      <c r="M102" s="150"/>
      <c r="N102" s="150"/>
      <c r="O102" s="155"/>
    </row>
    <row r="103" spans="4:15">
      <c r="D103" s="150"/>
      <c r="E103" s="150"/>
      <c r="F103" s="150"/>
      <c r="G103" s="150"/>
      <c r="H103" s="150"/>
      <c r="I103" s="150"/>
      <c r="J103" s="150"/>
      <c r="K103" s="150"/>
      <c r="L103" s="150"/>
      <c r="M103" s="150"/>
      <c r="N103" s="150"/>
      <c r="O103" s="155"/>
    </row>
    <row r="104" spans="4:15">
      <c r="D104" s="150"/>
      <c r="E104" s="150"/>
      <c r="F104" s="150"/>
      <c r="G104" s="150"/>
      <c r="H104" s="150"/>
      <c r="I104" s="150"/>
      <c r="J104" s="150"/>
      <c r="K104" s="150"/>
      <c r="L104" s="150"/>
      <c r="M104" s="150"/>
      <c r="N104" s="150"/>
      <c r="O104" s="155"/>
    </row>
    <row r="105" spans="4:15">
      <c r="D105" s="150"/>
      <c r="E105" s="150"/>
      <c r="F105" s="150"/>
      <c r="G105" s="150"/>
      <c r="H105" s="150"/>
      <c r="I105" s="150"/>
      <c r="J105" s="150"/>
      <c r="K105" s="150"/>
      <c r="L105" s="150"/>
      <c r="M105" s="150"/>
      <c r="N105" s="150"/>
      <c r="O105" s="155"/>
    </row>
    <row r="106" spans="4:15">
      <c r="D106" s="150"/>
      <c r="E106" s="150"/>
      <c r="F106" s="150"/>
      <c r="G106" s="150"/>
      <c r="H106" s="150"/>
      <c r="I106" s="150"/>
      <c r="J106" s="150"/>
      <c r="K106" s="150"/>
      <c r="L106" s="150"/>
      <c r="M106" s="150"/>
      <c r="N106" s="150"/>
      <c r="O106" s="155"/>
    </row>
    <row r="107" spans="4:15">
      <c r="D107" s="150"/>
      <c r="E107" s="150"/>
      <c r="F107" s="150"/>
      <c r="G107" s="150"/>
      <c r="H107" s="150"/>
      <c r="I107" s="150"/>
      <c r="J107" s="150"/>
      <c r="K107" s="150"/>
      <c r="L107" s="150"/>
      <c r="M107" s="150"/>
      <c r="N107" s="150"/>
      <c r="O107" s="155"/>
    </row>
    <row r="108" spans="4:15">
      <c r="D108" s="150"/>
      <c r="E108" s="150"/>
      <c r="F108" s="150"/>
      <c r="G108" s="150"/>
      <c r="H108" s="150"/>
      <c r="I108" s="150"/>
      <c r="J108" s="150"/>
      <c r="K108" s="150"/>
      <c r="L108" s="150"/>
      <c r="M108" s="150"/>
      <c r="N108" s="150"/>
      <c r="O108" s="155"/>
    </row>
    <row r="109" spans="4:15">
      <c r="D109" s="150"/>
      <c r="E109" s="150"/>
      <c r="F109" s="150"/>
      <c r="G109" s="150"/>
      <c r="H109" s="150"/>
      <c r="I109" s="150"/>
      <c r="J109" s="150"/>
      <c r="K109" s="150"/>
      <c r="L109" s="150"/>
      <c r="M109" s="150"/>
      <c r="N109" s="150"/>
      <c r="O109" s="155"/>
    </row>
    <row r="110" spans="4:15">
      <c r="D110" s="150"/>
      <c r="E110" s="150"/>
      <c r="F110" s="150"/>
      <c r="G110" s="150"/>
      <c r="H110" s="150"/>
      <c r="I110" s="150"/>
      <c r="J110" s="150"/>
      <c r="K110" s="150"/>
      <c r="L110" s="150"/>
      <c r="M110" s="150"/>
      <c r="N110" s="150"/>
      <c r="O110" s="155"/>
    </row>
    <row r="111" spans="4:15">
      <c r="D111" s="150"/>
      <c r="E111" s="150"/>
      <c r="F111" s="150"/>
      <c r="G111" s="150"/>
      <c r="H111" s="150"/>
      <c r="I111" s="150"/>
      <c r="J111" s="150"/>
      <c r="K111" s="150"/>
      <c r="L111" s="150"/>
      <c r="M111" s="150"/>
      <c r="N111" s="150"/>
      <c r="O111" s="155"/>
    </row>
    <row r="112" spans="4:15">
      <c r="D112" s="150"/>
      <c r="E112" s="150"/>
      <c r="F112" s="150"/>
      <c r="G112" s="150"/>
      <c r="H112" s="150"/>
      <c r="I112" s="150"/>
      <c r="J112" s="150"/>
      <c r="K112" s="150"/>
      <c r="L112" s="150"/>
      <c r="M112" s="150"/>
      <c r="N112" s="150"/>
      <c r="O112" s="155"/>
    </row>
    <row r="113" spans="4:15">
      <c r="D113" s="150"/>
      <c r="E113" s="150"/>
      <c r="F113" s="150"/>
      <c r="G113" s="150"/>
      <c r="H113" s="150"/>
      <c r="I113" s="150"/>
      <c r="J113" s="150"/>
      <c r="K113" s="150"/>
      <c r="L113" s="150"/>
      <c r="M113" s="150"/>
      <c r="N113" s="150"/>
      <c r="O113" s="155"/>
    </row>
    <row r="114" spans="4:15">
      <c r="D114" s="150"/>
      <c r="E114" s="150"/>
      <c r="F114" s="150"/>
      <c r="G114" s="150"/>
      <c r="H114" s="150"/>
      <c r="I114" s="150"/>
      <c r="J114" s="150"/>
      <c r="K114" s="150"/>
      <c r="L114" s="150"/>
      <c r="M114" s="150"/>
      <c r="N114" s="150"/>
      <c r="O114" s="155"/>
    </row>
    <row r="115" spans="4:15">
      <c r="D115" s="150"/>
      <c r="E115" s="150"/>
      <c r="F115" s="150"/>
      <c r="G115" s="150"/>
      <c r="H115" s="150"/>
      <c r="I115" s="150"/>
      <c r="J115" s="150"/>
      <c r="K115" s="150"/>
      <c r="L115" s="150"/>
      <c r="M115" s="150"/>
      <c r="N115" s="150"/>
      <c r="O115" s="155"/>
    </row>
    <row r="116" spans="4:15">
      <c r="D116" s="150"/>
      <c r="E116" s="150"/>
      <c r="F116" s="150"/>
      <c r="G116" s="150"/>
      <c r="H116" s="150"/>
      <c r="I116" s="150"/>
      <c r="J116" s="150"/>
      <c r="K116" s="150"/>
      <c r="L116" s="150"/>
      <c r="M116" s="150"/>
      <c r="N116" s="150"/>
      <c r="O116" s="155"/>
    </row>
    <row r="117" spans="4:15">
      <c r="D117" s="150"/>
      <c r="E117" s="150"/>
      <c r="F117" s="150"/>
      <c r="G117" s="150"/>
      <c r="H117" s="150"/>
      <c r="I117" s="150"/>
      <c r="J117" s="150"/>
      <c r="K117" s="150"/>
      <c r="L117" s="150"/>
      <c r="M117" s="150"/>
      <c r="N117" s="150"/>
      <c r="O117" s="155"/>
    </row>
    <row r="118" spans="4:15">
      <c r="D118" s="150"/>
      <c r="E118" s="150"/>
      <c r="F118" s="150"/>
      <c r="G118" s="150"/>
      <c r="H118" s="150"/>
      <c r="I118" s="150"/>
      <c r="J118" s="150"/>
      <c r="K118" s="150"/>
      <c r="L118" s="150"/>
      <c r="M118" s="150"/>
      <c r="N118" s="150"/>
      <c r="O118" s="155"/>
    </row>
    <row r="119" spans="4:15">
      <c r="D119" s="150"/>
      <c r="E119" s="150"/>
      <c r="F119" s="150"/>
      <c r="G119" s="150"/>
      <c r="H119" s="150"/>
      <c r="I119" s="150"/>
      <c r="J119" s="150"/>
      <c r="K119" s="150"/>
      <c r="L119" s="150"/>
      <c r="M119" s="150"/>
      <c r="N119" s="150"/>
      <c r="O119" s="155"/>
    </row>
    <row r="120" spans="4:15">
      <c r="D120" s="150"/>
      <c r="E120" s="150"/>
      <c r="F120" s="150"/>
      <c r="G120" s="150"/>
      <c r="H120" s="150"/>
      <c r="I120" s="150"/>
      <c r="J120" s="150"/>
      <c r="K120" s="150"/>
      <c r="L120" s="150"/>
      <c r="M120" s="150"/>
      <c r="N120" s="150"/>
      <c r="O120" s="155"/>
    </row>
    <row r="121" spans="4:15">
      <c r="D121" s="150"/>
      <c r="E121" s="150"/>
      <c r="F121" s="150"/>
      <c r="G121" s="150"/>
      <c r="H121" s="150"/>
      <c r="I121" s="150"/>
      <c r="J121" s="150"/>
      <c r="K121" s="150"/>
      <c r="L121" s="150"/>
      <c r="M121" s="150"/>
      <c r="N121" s="150"/>
      <c r="O121" s="155"/>
    </row>
    <row r="122" spans="4:15">
      <c r="D122" s="150"/>
      <c r="E122" s="150"/>
      <c r="F122" s="150"/>
      <c r="G122" s="150"/>
      <c r="H122" s="150"/>
      <c r="I122" s="150"/>
      <c r="J122" s="150"/>
      <c r="K122" s="150"/>
      <c r="L122" s="150"/>
      <c r="M122" s="150"/>
      <c r="N122" s="150"/>
      <c r="O122" s="155"/>
    </row>
    <row r="123" spans="4:15">
      <c r="D123" s="150"/>
      <c r="E123" s="150"/>
      <c r="F123" s="150"/>
      <c r="G123" s="150"/>
      <c r="H123" s="150"/>
      <c r="I123" s="150"/>
      <c r="J123" s="150"/>
      <c r="K123" s="150"/>
      <c r="L123" s="150"/>
      <c r="M123" s="150"/>
      <c r="N123" s="150"/>
      <c r="O123" s="155"/>
    </row>
    <row r="124" spans="4:15">
      <c r="D124" s="150"/>
      <c r="E124" s="150"/>
      <c r="F124" s="150"/>
      <c r="G124" s="150"/>
      <c r="H124" s="150"/>
      <c r="I124" s="150"/>
      <c r="J124" s="150"/>
      <c r="K124" s="150"/>
      <c r="L124" s="150"/>
      <c r="M124" s="150"/>
      <c r="N124" s="150"/>
      <c r="O124" s="155"/>
    </row>
    <row r="125" spans="4:15">
      <c r="D125" s="150"/>
      <c r="E125" s="150"/>
      <c r="F125" s="150"/>
      <c r="G125" s="150"/>
      <c r="H125" s="150"/>
      <c r="I125" s="150"/>
      <c r="J125" s="150"/>
      <c r="K125" s="150"/>
      <c r="L125" s="150"/>
      <c r="M125" s="150"/>
      <c r="N125" s="150"/>
      <c r="O125" s="155"/>
    </row>
    <row r="126" spans="4:15">
      <c r="D126" s="150"/>
      <c r="E126" s="150"/>
      <c r="F126" s="150"/>
      <c r="G126" s="150"/>
      <c r="H126" s="150"/>
      <c r="I126" s="150"/>
      <c r="J126" s="150"/>
      <c r="K126" s="150"/>
      <c r="L126" s="150"/>
      <c r="M126" s="150"/>
      <c r="N126" s="150"/>
      <c r="O126" s="155"/>
    </row>
    <row r="127" spans="4:15">
      <c r="D127" s="150"/>
      <c r="E127" s="150"/>
      <c r="F127" s="150"/>
      <c r="G127" s="150"/>
      <c r="H127" s="150"/>
      <c r="I127" s="150"/>
      <c r="J127" s="150"/>
      <c r="K127" s="150"/>
      <c r="L127" s="150"/>
      <c r="M127" s="150"/>
      <c r="N127" s="150"/>
      <c r="O127" s="155"/>
    </row>
    <row r="128" spans="4:15">
      <c r="D128" s="150"/>
      <c r="E128" s="150"/>
      <c r="F128" s="150"/>
      <c r="G128" s="150"/>
      <c r="H128" s="150"/>
      <c r="I128" s="150"/>
      <c r="J128" s="150"/>
      <c r="K128" s="150"/>
      <c r="L128" s="150"/>
      <c r="M128" s="150"/>
      <c r="N128" s="150"/>
      <c r="O128" s="155"/>
    </row>
    <row r="129" spans="4:15">
      <c r="D129" s="150"/>
      <c r="E129" s="150"/>
      <c r="F129" s="150"/>
      <c r="G129" s="150"/>
      <c r="H129" s="150"/>
      <c r="I129" s="150"/>
      <c r="J129" s="150"/>
      <c r="K129" s="150"/>
      <c r="L129" s="150"/>
      <c r="M129" s="150"/>
      <c r="N129" s="150"/>
      <c r="O129" s="155"/>
    </row>
    <row r="130" spans="4:15">
      <c r="D130" s="150"/>
      <c r="E130" s="150"/>
      <c r="F130" s="150"/>
      <c r="G130" s="150"/>
      <c r="H130" s="150"/>
      <c r="I130" s="150"/>
      <c r="J130" s="150"/>
      <c r="K130" s="150"/>
      <c r="L130" s="150"/>
      <c r="M130" s="150"/>
      <c r="N130" s="150"/>
      <c r="O130" s="155"/>
    </row>
    <row r="131" spans="4:15">
      <c r="D131" s="150"/>
      <c r="E131" s="150"/>
      <c r="F131" s="150"/>
      <c r="G131" s="150"/>
      <c r="H131" s="150"/>
      <c r="I131" s="150"/>
      <c r="J131" s="150"/>
      <c r="K131" s="150"/>
      <c r="L131" s="150"/>
      <c r="M131" s="150"/>
      <c r="N131" s="150"/>
      <c r="O131" s="155"/>
    </row>
    <row r="132" spans="4:15">
      <c r="D132" s="150"/>
      <c r="E132" s="150"/>
      <c r="F132" s="150"/>
      <c r="G132" s="150"/>
      <c r="H132" s="150"/>
      <c r="I132" s="150"/>
      <c r="J132" s="150"/>
      <c r="K132" s="150"/>
      <c r="L132" s="150"/>
      <c r="M132" s="150"/>
      <c r="N132" s="150"/>
      <c r="O132" s="155"/>
    </row>
    <row r="133" spans="4:15">
      <c r="D133" s="150"/>
      <c r="E133" s="150"/>
      <c r="F133" s="150"/>
      <c r="G133" s="150"/>
      <c r="H133" s="150"/>
      <c r="I133" s="150"/>
      <c r="J133" s="150"/>
      <c r="K133" s="150"/>
      <c r="L133" s="150"/>
      <c r="M133" s="150"/>
      <c r="N133" s="150"/>
      <c r="O133" s="155"/>
    </row>
    <row r="134" spans="4:15">
      <c r="D134" s="150"/>
      <c r="E134" s="150"/>
      <c r="F134" s="150"/>
      <c r="G134" s="150"/>
      <c r="H134" s="150"/>
      <c r="I134" s="150"/>
      <c r="J134" s="150"/>
      <c r="K134" s="150"/>
      <c r="L134" s="150"/>
      <c r="M134" s="150"/>
      <c r="N134" s="150"/>
      <c r="O134" s="155"/>
    </row>
    <row r="135" spans="4:15">
      <c r="D135" s="150"/>
      <c r="E135" s="150"/>
      <c r="F135" s="150"/>
      <c r="G135" s="150"/>
      <c r="H135" s="150"/>
      <c r="I135" s="150"/>
      <c r="J135" s="150"/>
      <c r="K135" s="150"/>
      <c r="L135" s="150"/>
      <c r="M135" s="150"/>
      <c r="N135" s="150"/>
      <c r="O135" s="155"/>
    </row>
    <row r="136" spans="4:15">
      <c r="D136" s="150"/>
      <c r="E136" s="150"/>
      <c r="F136" s="150"/>
      <c r="G136" s="150"/>
      <c r="H136" s="150"/>
      <c r="I136" s="150"/>
      <c r="J136" s="150"/>
      <c r="K136" s="150"/>
      <c r="L136" s="150"/>
      <c r="M136" s="150"/>
      <c r="N136" s="150"/>
      <c r="O136" s="155"/>
    </row>
    <row r="137" spans="4:15">
      <c r="D137" s="150"/>
      <c r="E137" s="150"/>
      <c r="F137" s="150"/>
      <c r="G137" s="150"/>
      <c r="H137" s="150"/>
      <c r="I137" s="150"/>
      <c r="J137" s="150"/>
      <c r="K137" s="150"/>
      <c r="L137" s="150"/>
      <c r="M137" s="150"/>
      <c r="N137" s="150"/>
      <c r="O137" s="155"/>
    </row>
    <row r="138" spans="4:15">
      <c r="D138" s="150"/>
      <c r="E138" s="150"/>
      <c r="F138" s="150"/>
      <c r="G138" s="150"/>
      <c r="H138" s="150"/>
      <c r="I138" s="150"/>
      <c r="J138" s="150"/>
      <c r="K138" s="150"/>
      <c r="L138" s="150"/>
      <c r="M138" s="150"/>
      <c r="N138" s="150"/>
      <c r="O138" s="155"/>
    </row>
    <row r="139" spans="4:15">
      <c r="D139" s="150"/>
      <c r="E139" s="150"/>
      <c r="F139" s="150"/>
      <c r="G139" s="150"/>
      <c r="H139" s="150"/>
      <c r="I139" s="150"/>
      <c r="J139" s="150"/>
      <c r="K139" s="150"/>
      <c r="L139" s="150"/>
      <c r="M139" s="150"/>
      <c r="N139" s="150"/>
      <c r="O139" s="155"/>
    </row>
    <row r="140" spans="4:15">
      <c r="D140" s="150"/>
      <c r="E140" s="150"/>
      <c r="F140" s="150"/>
      <c r="G140" s="150"/>
      <c r="H140" s="150"/>
      <c r="I140" s="150"/>
      <c r="J140" s="150"/>
      <c r="K140" s="150"/>
      <c r="L140" s="150"/>
      <c r="M140" s="150"/>
      <c r="N140" s="150"/>
      <c r="O140" s="155"/>
    </row>
    <row r="141" spans="4:15">
      <c r="D141" s="150"/>
      <c r="E141" s="150"/>
      <c r="F141" s="150"/>
      <c r="G141" s="150"/>
      <c r="H141" s="150"/>
      <c r="I141" s="150"/>
      <c r="J141" s="150"/>
      <c r="K141" s="150"/>
      <c r="L141" s="150"/>
      <c r="M141" s="150"/>
      <c r="N141" s="150"/>
      <c r="O141" s="155"/>
    </row>
    <row r="142" spans="4:15">
      <c r="D142" s="150"/>
      <c r="E142" s="150"/>
      <c r="F142" s="150"/>
      <c r="G142" s="150"/>
      <c r="H142" s="150"/>
      <c r="I142" s="150"/>
      <c r="J142" s="150"/>
      <c r="K142" s="150"/>
      <c r="L142" s="150"/>
      <c r="M142" s="150"/>
      <c r="N142" s="150"/>
      <c r="O142" s="155"/>
    </row>
    <row r="143" spans="4:15">
      <c r="D143" s="150"/>
      <c r="E143" s="150"/>
      <c r="F143" s="150"/>
      <c r="G143" s="150"/>
      <c r="H143" s="150"/>
      <c r="I143" s="150"/>
      <c r="J143" s="150"/>
      <c r="K143" s="150"/>
      <c r="L143" s="150"/>
      <c r="M143" s="150"/>
      <c r="N143" s="150"/>
      <c r="O143" s="155"/>
    </row>
    <row r="144" spans="4:15">
      <c r="D144" s="150"/>
      <c r="E144" s="150"/>
      <c r="F144" s="150"/>
      <c r="G144" s="150"/>
      <c r="H144" s="150"/>
      <c r="I144" s="150"/>
      <c r="J144" s="150"/>
      <c r="K144" s="150"/>
      <c r="L144" s="150"/>
      <c r="M144" s="150"/>
      <c r="N144" s="150"/>
      <c r="O144" s="155"/>
    </row>
    <row r="145" spans="4:15">
      <c r="D145" s="150"/>
      <c r="E145" s="150"/>
      <c r="F145" s="150"/>
      <c r="G145" s="150"/>
      <c r="H145" s="150"/>
      <c r="I145" s="150"/>
      <c r="J145" s="150"/>
      <c r="K145" s="150"/>
      <c r="L145" s="150"/>
      <c r="M145" s="150"/>
      <c r="N145" s="150"/>
      <c r="O145" s="155"/>
    </row>
    <row r="146" spans="4:15">
      <c r="D146" s="150"/>
      <c r="E146" s="150"/>
      <c r="F146" s="150"/>
      <c r="G146" s="150"/>
      <c r="H146" s="150"/>
      <c r="I146" s="150"/>
      <c r="J146" s="150"/>
      <c r="K146" s="150"/>
      <c r="L146" s="150"/>
      <c r="M146" s="150"/>
      <c r="N146" s="150"/>
      <c r="O146" s="155"/>
    </row>
    <row r="147" spans="4:15">
      <c r="D147" s="150"/>
      <c r="E147" s="150"/>
      <c r="F147" s="150"/>
      <c r="G147" s="150"/>
      <c r="H147" s="150"/>
      <c r="I147" s="150"/>
      <c r="J147" s="150"/>
      <c r="K147" s="150"/>
      <c r="L147" s="150"/>
      <c r="M147" s="150"/>
      <c r="N147" s="150"/>
      <c r="O147" s="155"/>
    </row>
    <row r="148" spans="4:15">
      <c r="D148" s="150"/>
      <c r="E148" s="150"/>
      <c r="F148" s="150"/>
      <c r="G148" s="150"/>
      <c r="H148" s="150"/>
      <c r="I148" s="150"/>
      <c r="J148" s="150"/>
      <c r="K148" s="150"/>
      <c r="L148" s="150"/>
      <c r="M148" s="150"/>
      <c r="N148" s="150"/>
      <c r="O148" s="155"/>
    </row>
    <row r="149" spans="4:15">
      <c r="D149" s="150"/>
      <c r="E149" s="150"/>
      <c r="F149" s="150"/>
      <c r="G149" s="150"/>
      <c r="H149" s="150"/>
      <c r="I149" s="150"/>
      <c r="J149" s="150"/>
      <c r="K149" s="150"/>
      <c r="L149" s="150"/>
      <c r="M149" s="150"/>
      <c r="N149" s="150"/>
      <c r="O149" s="155"/>
    </row>
    <row r="150" spans="4:15">
      <c r="D150" s="150"/>
      <c r="E150" s="150"/>
      <c r="F150" s="150"/>
      <c r="G150" s="150"/>
      <c r="H150" s="150"/>
      <c r="I150" s="150"/>
      <c r="J150" s="150"/>
      <c r="K150" s="150"/>
      <c r="L150" s="150"/>
      <c r="M150" s="150"/>
      <c r="N150" s="150"/>
      <c r="O150" s="155"/>
    </row>
    <row r="151" spans="4:15">
      <c r="D151" s="150"/>
      <c r="E151" s="150"/>
      <c r="F151" s="150"/>
      <c r="G151" s="150"/>
      <c r="H151" s="150"/>
      <c r="I151" s="150"/>
      <c r="J151" s="150"/>
      <c r="K151" s="150"/>
      <c r="L151" s="150"/>
      <c r="M151" s="150"/>
      <c r="N151" s="150"/>
      <c r="O151" s="155"/>
    </row>
    <row r="152" spans="4:15">
      <c r="D152" s="150"/>
      <c r="E152" s="150"/>
      <c r="F152" s="150"/>
      <c r="G152" s="150"/>
      <c r="H152" s="150"/>
      <c r="I152" s="150"/>
      <c r="J152" s="150"/>
      <c r="K152" s="150"/>
      <c r="L152" s="150"/>
      <c r="M152" s="150"/>
      <c r="N152" s="150"/>
      <c r="O152" s="155"/>
    </row>
    <row r="153" spans="4:15">
      <c r="D153" s="150"/>
      <c r="E153" s="150"/>
      <c r="F153" s="150"/>
      <c r="G153" s="150"/>
      <c r="H153" s="150"/>
      <c r="I153" s="150"/>
      <c r="J153" s="150"/>
      <c r="K153" s="150"/>
      <c r="L153" s="150"/>
      <c r="M153" s="150"/>
      <c r="N153" s="150"/>
      <c r="O153" s="155"/>
    </row>
    <row r="154" spans="4:15">
      <c r="D154" s="150"/>
      <c r="E154" s="150"/>
      <c r="F154" s="150"/>
      <c r="G154" s="150"/>
      <c r="H154" s="150"/>
      <c r="I154" s="150"/>
      <c r="J154" s="150"/>
      <c r="K154" s="150"/>
      <c r="L154" s="150"/>
      <c r="M154" s="150"/>
      <c r="N154" s="150"/>
      <c r="O154" s="155"/>
    </row>
    <row r="155" spans="4:15">
      <c r="D155" s="150"/>
      <c r="E155" s="150"/>
      <c r="F155" s="150"/>
      <c r="G155" s="150"/>
      <c r="H155" s="150"/>
      <c r="I155" s="150"/>
      <c r="J155" s="150"/>
      <c r="K155" s="150"/>
      <c r="L155" s="150"/>
      <c r="M155" s="150"/>
      <c r="N155" s="150"/>
      <c r="O155" s="155"/>
    </row>
    <row r="156" spans="4:15">
      <c r="D156" s="150"/>
      <c r="E156" s="150"/>
      <c r="F156" s="150"/>
      <c r="G156" s="150"/>
      <c r="H156" s="150"/>
      <c r="I156" s="150"/>
      <c r="J156" s="150"/>
      <c r="K156" s="150"/>
      <c r="L156" s="150"/>
      <c r="M156" s="150"/>
      <c r="N156" s="150"/>
      <c r="O156" s="155"/>
    </row>
    <row r="157" spans="4:15">
      <c r="D157" s="150"/>
      <c r="E157" s="150"/>
      <c r="F157" s="150"/>
      <c r="G157" s="150"/>
      <c r="H157" s="150"/>
      <c r="I157" s="150"/>
      <c r="J157" s="150"/>
      <c r="K157" s="150"/>
      <c r="L157" s="150"/>
      <c r="M157" s="150"/>
      <c r="N157" s="150"/>
      <c r="O157" s="155"/>
    </row>
    <row r="158" spans="4:15">
      <c r="D158" s="150"/>
      <c r="E158" s="150"/>
      <c r="F158" s="150"/>
      <c r="G158" s="150"/>
      <c r="H158" s="150"/>
      <c r="I158" s="150"/>
      <c r="J158" s="150"/>
      <c r="K158" s="150"/>
      <c r="L158" s="150"/>
      <c r="M158" s="150"/>
      <c r="N158" s="150"/>
      <c r="O158" s="155"/>
    </row>
    <row r="159" spans="4:15">
      <c r="D159" s="150"/>
      <c r="E159" s="150"/>
      <c r="F159" s="150"/>
      <c r="G159" s="150"/>
      <c r="H159" s="150"/>
      <c r="I159" s="150"/>
      <c r="J159" s="150"/>
      <c r="K159" s="150"/>
      <c r="L159" s="150"/>
      <c r="M159" s="150"/>
      <c r="N159" s="150"/>
      <c r="O159" s="155"/>
    </row>
    <row r="160" spans="4:15">
      <c r="D160" s="150"/>
      <c r="E160" s="150"/>
      <c r="F160" s="150"/>
      <c r="G160" s="150"/>
      <c r="H160" s="150"/>
      <c r="I160" s="150"/>
      <c r="J160" s="150"/>
      <c r="K160" s="150"/>
      <c r="L160" s="150"/>
      <c r="M160" s="150"/>
      <c r="N160" s="150"/>
      <c r="O160" s="155"/>
    </row>
    <row r="161" spans="4:15">
      <c r="D161" s="150"/>
      <c r="E161" s="150"/>
      <c r="F161" s="150"/>
      <c r="G161" s="150"/>
      <c r="H161" s="150"/>
      <c r="I161" s="150"/>
      <c r="J161" s="150"/>
      <c r="K161" s="150"/>
      <c r="L161" s="150"/>
      <c r="M161" s="150"/>
      <c r="N161" s="150"/>
      <c r="O161" s="155"/>
    </row>
    <row r="162" spans="4:15">
      <c r="D162" s="150"/>
      <c r="E162" s="150"/>
      <c r="F162" s="150"/>
      <c r="G162" s="150"/>
      <c r="H162" s="150"/>
      <c r="I162" s="150"/>
      <c r="J162" s="150"/>
      <c r="K162" s="150"/>
      <c r="L162" s="150"/>
      <c r="M162" s="150"/>
      <c r="N162" s="150"/>
      <c r="O162" s="155"/>
    </row>
    <row r="163" spans="4:15">
      <c r="D163" s="150"/>
      <c r="E163" s="150"/>
      <c r="F163" s="150"/>
      <c r="G163" s="150"/>
      <c r="H163" s="150"/>
      <c r="I163" s="150"/>
      <c r="J163" s="150"/>
      <c r="K163" s="150"/>
      <c r="L163" s="150"/>
      <c r="M163" s="150"/>
      <c r="N163" s="150"/>
      <c r="O163" s="155"/>
    </row>
    <row r="164" spans="4:15">
      <c r="D164" s="150"/>
      <c r="E164" s="150"/>
      <c r="F164" s="150"/>
      <c r="G164" s="150"/>
      <c r="H164" s="150"/>
      <c r="I164" s="150"/>
      <c r="J164" s="150"/>
      <c r="K164" s="150"/>
      <c r="L164" s="150"/>
      <c r="M164" s="150"/>
      <c r="N164" s="150"/>
      <c r="O164" s="155"/>
    </row>
    <row r="165" spans="4:15">
      <c r="D165" s="150"/>
      <c r="E165" s="150"/>
      <c r="F165" s="150"/>
      <c r="G165" s="150"/>
      <c r="H165" s="150"/>
      <c r="I165" s="150"/>
      <c r="J165" s="150"/>
      <c r="K165" s="150"/>
      <c r="L165" s="150"/>
      <c r="M165" s="150"/>
      <c r="N165" s="150"/>
      <c r="O165" s="155"/>
    </row>
    <row r="166" spans="4:15">
      <c r="D166" s="150"/>
      <c r="E166" s="150"/>
      <c r="F166" s="150"/>
      <c r="G166" s="150"/>
      <c r="H166" s="150"/>
      <c r="I166" s="150"/>
      <c r="J166" s="150"/>
      <c r="K166" s="150"/>
      <c r="L166" s="150"/>
      <c r="M166" s="150"/>
      <c r="N166" s="150"/>
      <c r="O166" s="155"/>
    </row>
    <row r="167" spans="4:15">
      <c r="D167" s="150"/>
      <c r="E167" s="150"/>
      <c r="F167" s="150"/>
      <c r="G167" s="150"/>
      <c r="H167" s="150"/>
      <c r="I167" s="150"/>
      <c r="J167" s="150"/>
      <c r="K167" s="150"/>
      <c r="L167" s="150"/>
      <c r="M167" s="150"/>
      <c r="N167" s="150"/>
      <c r="O167" s="155"/>
    </row>
    <row r="168" spans="4:15">
      <c r="D168" s="150"/>
      <c r="E168" s="150"/>
      <c r="F168" s="150"/>
      <c r="G168" s="150"/>
      <c r="H168" s="150"/>
      <c r="I168" s="150"/>
      <c r="J168" s="150"/>
      <c r="K168" s="150"/>
      <c r="L168" s="150"/>
      <c r="M168" s="150"/>
      <c r="N168" s="150"/>
      <c r="O168" s="155"/>
    </row>
    <row r="169" spans="4:15">
      <c r="D169" s="150"/>
      <c r="E169" s="150"/>
      <c r="F169" s="150"/>
      <c r="G169" s="150"/>
      <c r="H169" s="150"/>
      <c r="I169" s="150"/>
      <c r="J169" s="150"/>
      <c r="K169" s="150"/>
      <c r="L169" s="150"/>
      <c r="M169" s="150"/>
      <c r="N169" s="150"/>
      <c r="O169" s="155"/>
    </row>
    <row r="170" spans="4:15">
      <c r="D170" s="150"/>
      <c r="E170" s="150"/>
      <c r="F170" s="150"/>
      <c r="G170" s="150"/>
      <c r="H170" s="150"/>
      <c r="I170" s="150"/>
      <c r="J170" s="150"/>
      <c r="K170" s="150"/>
      <c r="L170" s="150"/>
      <c r="M170" s="150"/>
      <c r="N170" s="150"/>
      <c r="O170" s="155"/>
    </row>
    <row r="171" spans="4:15">
      <c r="D171" s="150"/>
      <c r="E171" s="150"/>
      <c r="F171" s="150"/>
      <c r="G171" s="150"/>
      <c r="H171" s="150"/>
      <c r="I171" s="150"/>
      <c r="J171" s="150"/>
      <c r="K171" s="150"/>
      <c r="L171" s="150"/>
      <c r="M171" s="150"/>
      <c r="N171" s="150"/>
      <c r="O171" s="155"/>
    </row>
    <row r="172" spans="4:15">
      <c r="D172" s="150"/>
      <c r="E172" s="150"/>
      <c r="F172" s="150"/>
      <c r="G172" s="150"/>
      <c r="H172" s="150"/>
      <c r="I172" s="150"/>
      <c r="J172" s="150"/>
      <c r="K172" s="150"/>
      <c r="L172" s="150"/>
      <c r="M172" s="150"/>
      <c r="N172" s="150"/>
      <c r="O172" s="155"/>
    </row>
    <row r="173" spans="4:15">
      <c r="D173" s="150"/>
      <c r="E173" s="150"/>
      <c r="F173" s="150"/>
      <c r="G173" s="150"/>
      <c r="H173" s="150"/>
      <c r="I173" s="150"/>
      <c r="J173" s="150"/>
      <c r="K173" s="150"/>
      <c r="L173" s="150"/>
      <c r="M173" s="150"/>
      <c r="N173" s="150"/>
      <c r="O173" s="155"/>
    </row>
    <row r="174" spans="4:15">
      <c r="D174" s="150"/>
      <c r="E174" s="150"/>
      <c r="F174" s="150"/>
      <c r="G174" s="150"/>
      <c r="H174" s="150"/>
      <c r="I174" s="150"/>
      <c r="J174" s="150"/>
      <c r="K174" s="150"/>
      <c r="L174" s="150"/>
      <c r="M174" s="150"/>
      <c r="N174" s="150"/>
      <c r="O174" s="155"/>
    </row>
    <row r="175" spans="4:15">
      <c r="D175" s="150"/>
      <c r="E175" s="150"/>
      <c r="F175" s="150"/>
      <c r="G175" s="150"/>
      <c r="H175" s="150"/>
      <c r="I175" s="150"/>
      <c r="J175" s="150"/>
      <c r="K175" s="150"/>
      <c r="L175" s="150"/>
      <c r="M175" s="150"/>
      <c r="N175" s="150"/>
      <c r="O175" s="155"/>
    </row>
    <row r="176" spans="4:15">
      <c r="D176" s="150"/>
      <c r="E176" s="150"/>
      <c r="F176" s="150"/>
      <c r="G176" s="150"/>
      <c r="H176" s="150"/>
      <c r="I176" s="150"/>
      <c r="J176" s="150"/>
      <c r="K176" s="150"/>
      <c r="L176" s="150"/>
      <c r="M176" s="150"/>
      <c r="N176" s="150"/>
      <c r="O176" s="155"/>
    </row>
    <row r="177" spans="4:15">
      <c r="D177" s="150"/>
      <c r="E177" s="150"/>
      <c r="F177" s="150"/>
      <c r="G177" s="150"/>
      <c r="H177" s="150"/>
      <c r="I177" s="150"/>
      <c r="J177" s="150"/>
      <c r="K177" s="150"/>
      <c r="L177" s="150"/>
      <c r="M177" s="150"/>
      <c r="N177" s="150"/>
      <c r="O177" s="155"/>
    </row>
    <row r="178" spans="4:15">
      <c r="D178" s="150"/>
      <c r="E178" s="150"/>
      <c r="F178" s="150"/>
      <c r="G178" s="150"/>
      <c r="H178" s="150"/>
      <c r="I178" s="150"/>
      <c r="J178" s="150"/>
      <c r="K178" s="150"/>
      <c r="L178" s="150"/>
      <c r="M178" s="150"/>
      <c r="N178" s="150"/>
      <c r="O178" s="155"/>
    </row>
    <row r="179" spans="4:15">
      <c r="D179" s="150"/>
      <c r="E179" s="150"/>
      <c r="F179" s="150"/>
      <c r="G179" s="150"/>
      <c r="H179" s="150"/>
      <c r="I179" s="150"/>
      <c r="J179" s="150"/>
      <c r="K179" s="150"/>
      <c r="L179" s="150"/>
      <c r="M179" s="150"/>
      <c r="N179" s="150"/>
      <c r="O179" s="155"/>
    </row>
    <row r="180" spans="4:15">
      <c r="D180" s="150"/>
      <c r="E180" s="150"/>
      <c r="F180" s="150"/>
      <c r="G180" s="150"/>
      <c r="H180" s="150"/>
      <c r="I180" s="150"/>
      <c r="J180" s="150"/>
      <c r="K180" s="150"/>
      <c r="L180" s="150"/>
      <c r="M180" s="150"/>
      <c r="N180" s="150"/>
      <c r="O180" s="155"/>
    </row>
    <row r="181" spans="4:15">
      <c r="D181" s="150"/>
      <c r="E181" s="150"/>
      <c r="F181" s="150"/>
      <c r="G181" s="150"/>
      <c r="H181" s="150"/>
      <c r="I181" s="150"/>
      <c r="J181" s="150"/>
      <c r="K181" s="150"/>
      <c r="L181" s="150"/>
      <c r="M181" s="150"/>
      <c r="N181" s="150"/>
      <c r="O181" s="155"/>
    </row>
    <row r="182" spans="4:15">
      <c r="D182" s="150"/>
      <c r="E182" s="150"/>
      <c r="F182" s="150"/>
      <c r="G182" s="150"/>
      <c r="H182" s="150"/>
      <c r="I182" s="150"/>
      <c r="J182" s="150"/>
      <c r="K182" s="150"/>
      <c r="L182" s="150"/>
      <c r="M182" s="150"/>
      <c r="N182" s="150"/>
      <c r="O182" s="155"/>
    </row>
    <row r="183" spans="4:15">
      <c r="D183" s="150"/>
      <c r="E183" s="150"/>
      <c r="F183" s="150"/>
      <c r="G183" s="150"/>
      <c r="H183" s="150"/>
      <c r="I183" s="150"/>
      <c r="J183" s="150"/>
      <c r="K183" s="150"/>
      <c r="L183" s="150"/>
      <c r="M183" s="150"/>
      <c r="N183" s="150"/>
      <c r="O183" s="155"/>
    </row>
    <row r="184" spans="4:15">
      <c r="D184" s="150"/>
      <c r="E184" s="150"/>
      <c r="F184" s="150"/>
      <c r="G184" s="150"/>
      <c r="H184" s="150"/>
      <c r="I184" s="150"/>
      <c r="J184" s="150"/>
      <c r="K184" s="150"/>
      <c r="L184" s="150"/>
      <c r="M184" s="150"/>
      <c r="N184" s="150"/>
      <c r="O184" s="155"/>
    </row>
    <row r="185" spans="4:15">
      <c r="D185" s="150"/>
      <c r="E185" s="150"/>
      <c r="F185" s="150"/>
      <c r="G185" s="150"/>
      <c r="H185" s="150"/>
      <c r="I185" s="150"/>
      <c r="J185" s="150"/>
      <c r="K185" s="150"/>
      <c r="L185" s="150"/>
      <c r="M185" s="150"/>
      <c r="N185" s="150"/>
      <c r="O185" s="155"/>
    </row>
    <row r="186" spans="4:15">
      <c r="D186" s="150"/>
      <c r="E186" s="150"/>
      <c r="F186" s="150"/>
      <c r="G186" s="150"/>
      <c r="H186" s="150"/>
      <c r="I186" s="150"/>
      <c r="J186" s="150"/>
      <c r="K186" s="150"/>
      <c r="L186" s="150"/>
      <c r="M186" s="150"/>
      <c r="N186" s="150"/>
      <c r="O186" s="155"/>
    </row>
    <row r="187" spans="4:15">
      <c r="D187" s="150"/>
      <c r="E187" s="150"/>
      <c r="F187" s="150"/>
      <c r="G187" s="150"/>
      <c r="H187" s="150"/>
      <c r="I187" s="150"/>
      <c r="J187" s="150"/>
      <c r="K187" s="150"/>
      <c r="L187" s="150"/>
      <c r="M187" s="150"/>
      <c r="N187" s="150"/>
      <c r="O187" s="155"/>
    </row>
    <row r="188" spans="4:15">
      <c r="D188" s="150"/>
      <c r="E188" s="150"/>
      <c r="F188" s="150"/>
      <c r="G188" s="150"/>
      <c r="H188" s="150"/>
      <c r="I188" s="150"/>
      <c r="J188" s="150"/>
      <c r="K188" s="150"/>
      <c r="L188" s="150"/>
      <c r="M188" s="150"/>
      <c r="N188" s="150"/>
      <c r="O188" s="155"/>
    </row>
    <row r="189" spans="4:15">
      <c r="D189" s="150"/>
      <c r="E189" s="150"/>
      <c r="F189" s="150"/>
      <c r="G189" s="150"/>
      <c r="H189" s="150"/>
      <c r="I189" s="150"/>
      <c r="J189" s="150"/>
      <c r="K189" s="150"/>
      <c r="L189" s="150"/>
      <c r="M189" s="150"/>
      <c r="N189" s="150"/>
      <c r="O189" s="155"/>
    </row>
    <row r="190" spans="4:15">
      <c r="D190" s="150"/>
      <c r="E190" s="150"/>
      <c r="F190" s="150"/>
      <c r="G190" s="150"/>
      <c r="H190" s="150"/>
      <c r="I190" s="150"/>
      <c r="J190" s="150"/>
      <c r="K190" s="150"/>
      <c r="L190" s="150"/>
      <c r="M190" s="150"/>
      <c r="N190" s="150"/>
      <c r="O190" s="155"/>
    </row>
    <row r="191" spans="4:15">
      <c r="D191" s="150"/>
      <c r="E191" s="150"/>
      <c r="F191" s="150"/>
      <c r="G191" s="150"/>
      <c r="H191" s="150"/>
      <c r="I191" s="150"/>
      <c r="J191" s="150"/>
      <c r="K191" s="150"/>
      <c r="L191" s="150"/>
      <c r="M191" s="150"/>
      <c r="N191" s="150"/>
      <c r="O191" s="155"/>
    </row>
    <row r="192" spans="4:15">
      <c r="D192" s="150"/>
      <c r="E192" s="150"/>
      <c r="F192" s="150"/>
      <c r="G192" s="150"/>
      <c r="H192" s="150"/>
      <c r="I192" s="150"/>
      <c r="J192" s="150"/>
      <c r="K192" s="150"/>
      <c r="L192" s="150"/>
      <c r="M192" s="150"/>
      <c r="N192" s="150"/>
      <c r="O192" s="155"/>
    </row>
    <row r="193" spans="4:15">
      <c r="D193" s="150"/>
      <c r="E193" s="150"/>
      <c r="F193" s="150"/>
      <c r="G193" s="150"/>
      <c r="H193" s="150"/>
      <c r="I193" s="150"/>
      <c r="J193" s="150"/>
      <c r="K193" s="150"/>
      <c r="L193" s="150"/>
      <c r="M193" s="150"/>
      <c r="N193" s="150"/>
      <c r="O193" s="155"/>
    </row>
    <row r="194" spans="4:15">
      <c r="D194" s="150"/>
      <c r="E194" s="150"/>
      <c r="F194" s="150"/>
      <c r="G194" s="150"/>
      <c r="H194" s="150"/>
      <c r="I194" s="150"/>
      <c r="J194" s="150"/>
      <c r="K194" s="150"/>
      <c r="L194" s="150"/>
      <c r="M194" s="150"/>
      <c r="N194" s="150"/>
      <c r="O194" s="155"/>
    </row>
    <row r="195" spans="4:15">
      <c r="D195" s="150"/>
      <c r="E195" s="150"/>
      <c r="F195" s="150"/>
      <c r="G195" s="150"/>
      <c r="H195" s="150"/>
      <c r="I195" s="150"/>
      <c r="J195" s="150"/>
      <c r="K195" s="150"/>
      <c r="L195" s="150"/>
      <c r="M195" s="150"/>
      <c r="N195" s="150"/>
      <c r="O195" s="155"/>
    </row>
    <row r="196" spans="4:15">
      <c r="D196" s="150"/>
      <c r="E196" s="150"/>
      <c r="F196" s="150"/>
      <c r="G196" s="150"/>
      <c r="H196" s="150"/>
      <c r="I196" s="150"/>
      <c r="J196" s="150"/>
      <c r="K196" s="150"/>
      <c r="L196" s="150"/>
      <c r="M196" s="150"/>
      <c r="N196" s="150"/>
      <c r="O196" s="155"/>
    </row>
    <row r="197" spans="4:15">
      <c r="D197" s="150"/>
      <c r="E197" s="150"/>
      <c r="F197" s="150"/>
      <c r="G197" s="150"/>
      <c r="H197" s="150"/>
      <c r="I197" s="150"/>
      <c r="J197" s="150"/>
      <c r="K197" s="150"/>
      <c r="L197" s="150"/>
      <c r="M197" s="150"/>
      <c r="N197" s="150"/>
      <c r="O197" s="155"/>
    </row>
    <row r="198" spans="4:15">
      <c r="D198" s="150"/>
      <c r="E198" s="150"/>
      <c r="F198" s="150"/>
      <c r="G198" s="150"/>
      <c r="H198" s="150"/>
      <c r="I198" s="150"/>
      <c r="J198" s="150"/>
      <c r="K198" s="150"/>
      <c r="L198" s="150"/>
      <c r="M198" s="150"/>
      <c r="N198" s="150"/>
      <c r="O198" s="155"/>
    </row>
    <row r="199" spans="4:15">
      <c r="D199" s="150"/>
      <c r="E199" s="150"/>
      <c r="F199" s="150"/>
      <c r="G199" s="150"/>
      <c r="H199" s="150"/>
      <c r="I199" s="150"/>
      <c r="J199" s="150"/>
      <c r="K199" s="150"/>
      <c r="L199" s="150"/>
      <c r="M199" s="150"/>
      <c r="N199" s="150"/>
      <c r="O199" s="155"/>
    </row>
    <row r="200" spans="4:15">
      <c r="D200" s="150"/>
      <c r="E200" s="150"/>
      <c r="F200" s="150"/>
      <c r="G200" s="150"/>
      <c r="H200" s="150"/>
      <c r="I200" s="150"/>
      <c r="J200" s="150"/>
      <c r="K200" s="150"/>
      <c r="L200" s="150"/>
      <c r="M200" s="150"/>
      <c r="N200" s="150"/>
      <c r="O200" s="155"/>
    </row>
    <row r="201" spans="4:15">
      <c r="D201" s="150"/>
      <c r="E201" s="150"/>
      <c r="F201" s="150"/>
      <c r="G201" s="150"/>
      <c r="H201" s="150"/>
      <c r="I201" s="150"/>
      <c r="J201" s="150"/>
      <c r="K201" s="150"/>
      <c r="L201" s="150"/>
      <c r="M201" s="150"/>
      <c r="N201" s="150"/>
      <c r="O201" s="155"/>
    </row>
    <row r="202" spans="4:15">
      <c r="D202" s="150"/>
      <c r="E202" s="150"/>
      <c r="F202" s="150"/>
      <c r="G202" s="150"/>
      <c r="H202" s="150"/>
      <c r="I202" s="150"/>
      <c r="J202" s="150"/>
      <c r="K202" s="150"/>
      <c r="L202" s="150"/>
      <c r="M202" s="150"/>
      <c r="N202" s="150"/>
      <c r="O202" s="155"/>
    </row>
    <row r="203" spans="4:15">
      <c r="D203" s="150"/>
      <c r="E203" s="150"/>
      <c r="F203" s="150"/>
      <c r="G203" s="150"/>
      <c r="H203" s="150"/>
      <c r="I203" s="150"/>
      <c r="J203" s="150"/>
      <c r="K203" s="150"/>
      <c r="L203" s="150"/>
      <c r="M203" s="150"/>
      <c r="N203" s="150"/>
      <c r="O203" s="155"/>
    </row>
    <row r="204" spans="4:15">
      <c r="D204" s="150"/>
      <c r="E204" s="150"/>
      <c r="F204" s="150"/>
      <c r="G204" s="150"/>
      <c r="H204" s="150"/>
      <c r="I204" s="150"/>
      <c r="J204" s="150"/>
      <c r="K204" s="150"/>
      <c r="L204" s="150"/>
      <c r="M204" s="150"/>
      <c r="N204" s="150"/>
      <c r="O204" s="155"/>
    </row>
    <row r="205" spans="4:15">
      <c r="D205" s="150"/>
      <c r="E205" s="150"/>
      <c r="F205" s="150"/>
      <c r="G205" s="150"/>
      <c r="H205" s="150"/>
      <c r="I205" s="150"/>
      <c r="J205" s="150"/>
      <c r="K205" s="150"/>
      <c r="L205" s="150"/>
      <c r="M205" s="150"/>
      <c r="N205" s="150"/>
      <c r="O205" s="155"/>
    </row>
    <row r="206" spans="4:15">
      <c r="D206" s="150"/>
      <c r="E206" s="150"/>
      <c r="F206" s="150"/>
      <c r="G206" s="150"/>
      <c r="H206" s="150"/>
      <c r="I206" s="150"/>
      <c r="J206" s="150"/>
      <c r="K206" s="150"/>
      <c r="L206" s="150"/>
      <c r="M206" s="150"/>
      <c r="N206" s="150"/>
      <c r="O206" s="155"/>
    </row>
    <row r="207" spans="4:15">
      <c r="D207" s="150"/>
      <c r="E207" s="150"/>
      <c r="F207" s="150"/>
      <c r="G207" s="150"/>
      <c r="H207" s="150"/>
      <c r="I207" s="150"/>
      <c r="J207" s="150"/>
      <c r="K207" s="150"/>
      <c r="L207" s="150"/>
      <c r="M207" s="150"/>
      <c r="N207" s="150"/>
      <c r="O207" s="155"/>
    </row>
    <row r="208" spans="4:15">
      <c r="D208" s="150"/>
      <c r="E208" s="150"/>
      <c r="F208" s="150"/>
      <c r="G208" s="150"/>
      <c r="H208" s="150"/>
      <c r="I208" s="150"/>
      <c r="J208" s="150"/>
      <c r="K208" s="150"/>
      <c r="L208" s="150"/>
      <c r="M208" s="150"/>
      <c r="N208" s="150"/>
      <c r="O208" s="155"/>
    </row>
    <row r="209" spans="4:15">
      <c r="D209" s="150"/>
      <c r="E209" s="150"/>
      <c r="F209" s="150"/>
      <c r="G209" s="150"/>
      <c r="H209" s="150"/>
      <c r="I209" s="150"/>
      <c r="J209" s="150"/>
      <c r="K209" s="150"/>
      <c r="L209" s="150"/>
      <c r="M209" s="150"/>
      <c r="N209" s="150"/>
      <c r="O209" s="155"/>
    </row>
    <row r="210" spans="4:15">
      <c r="D210" s="150"/>
      <c r="E210" s="150"/>
      <c r="F210" s="150"/>
      <c r="G210" s="150"/>
      <c r="H210" s="150"/>
      <c r="I210" s="150"/>
      <c r="J210" s="150"/>
      <c r="K210" s="150"/>
      <c r="L210" s="150"/>
      <c r="M210" s="150"/>
      <c r="N210" s="150"/>
      <c r="O210" s="155"/>
    </row>
    <row r="211" spans="4:15">
      <c r="D211" s="150"/>
      <c r="E211" s="150"/>
      <c r="F211" s="150"/>
      <c r="G211" s="150"/>
      <c r="H211" s="150"/>
      <c r="I211" s="150"/>
      <c r="J211" s="150"/>
      <c r="K211" s="150"/>
      <c r="L211" s="150"/>
      <c r="M211" s="150"/>
      <c r="N211" s="150"/>
      <c r="O211" s="155"/>
    </row>
    <row r="212" spans="4:15">
      <c r="D212" s="150"/>
      <c r="E212" s="150"/>
      <c r="F212" s="150"/>
      <c r="G212" s="150"/>
      <c r="H212" s="150"/>
      <c r="I212" s="150"/>
      <c r="J212" s="150"/>
      <c r="K212" s="150"/>
      <c r="L212" s="150"/>
      <c r="M212" s="150"/>
      <c r="N212" s="150"/>
      <c r="O212" s="155"/>
    </row>
    <row r="213" spans="4:15">
      <c r="D213" s="150"/>
      <c r="E213" s="150"/>
      <c r="F213" s="150"/>
      <c r="G213" s="150"/>
      <c r="H213" s="150"/>
      <c r="I213" s="150"/>
      <c r="J213" s="150"/>
      <c r="K213" s="150"/>
      <c r="L213" s="150"/>
      <c r="M213" s="150"/>
      <c r="N213" s="150"/>
      <c r="O213" s="155"/>
    </row>
    <row r="214" spans="4:15">
      <c r="D214" s="150"/>
      <c r="E214" s="150"/>
      <c r="F214" s="150"/>
      <c r="G214" s="150"/>
      <c r="H214" s="150"/>
      <c r="I214" s="150"/>
      <c r="J214" s="150"/>
      <c r="K214" s="150"/>
      <c r="L214" s="150"/>
      <c r="M214" s="150"/>
      <c r="N214" s="150"/>
      <c r="O214" s="155"/>
    </row>
    <row r="215" spans="4:15">
      <c r="D215" s="150"/>
      <c r="E215" s="150"/>
      <c r="F215" s="150"/>
      <c r="G215" s="150"/>
      <c r="H215" s="150"/>
      <c r="I215" s="150"/>
      <c r="J215" s="150"/>
      <c r="K215" s="150"/>
      <c r="L215" s="150"/>
      <c r="M215" s="150"/>
      <c r="N215" s="150"/>
      <c r="O215" s="155"/>
    </row>
    <row r="216" spans="4:15">
      <c r="D216" s="150"/>
      <c r="E216" s="150"/>
      <c r="F216" s="150"/>
      <c r="G216" s="150"/>
      <c r="H216" s="150"/>
      <c r="I216" s="150"/>
      <c r="J216" s="150"/>
      <c r="K216" s="150"/>
      <c r="L216" s="150"/>
      <c r="M216" s="150"/>
      <c r="N216" s="150"/>
      <c r="O216" s="155"/>
    </row>
    <row r="217" spans="4:15">
      <c r="D217" s="150"/>
      <c r="E217" s="150"/>
      <c r="F217" s="150"/>
      <c r="G217" s="150"/>
      <c r="H217" s="150"/>
      <c r="I217" s="150"/>
      <c r="J217" s="150"/>
      <c r="K217" s="150"/>
      <c r="L217" s="150"/>
      <c r="M217" s="150"/>
      <c r="N217" s="150"/>
      <c r="O217" s="155"/>
    </row>
    <row r="218" spans="4:15">
      <c r="D218" s="150"/>
      <c r="E218" s="150"/>
      <c r="F218" s="150"/>
      <c r="G218" s="150"/>
      <c r="H218" s="150"/>
      <c r="I218" s="150"/>
      <c r="J218" s="150"/>
      <c r="K218" s="150"/>
      <c r="L218" s="150"/>
      <c r="M218" s="150"/>
      <c r="N218" s="150"/>
      <c r="O218" s="155"/>
    </row>
    <row r="219" spans="4:15">
      <c r="D219" s="150"/>
      <c r="E219" s="150"/>
      <c r="F219" s="150"/>
      <c r="G219" s="150"/>
      <c r="H219" s="150"/>
      <c r="I219" s="150"/>
      <c r="J219" s="150"/>
      <c r="K219" s="150"/>
      <c r="L219" s="150"/>
      <c r="M219" s="150"/>
      <c r="N219" s="150"/>
      <c r="O219" s="155"/>
    </row>
    <row r="220" spans="4:15">
      <c r="D220" s="150"/>
      <c r="E220" s="150"/>
      <c r="F220" s="150"/>
      <c r="G220" s="150"/>
      <c r="H220" s="150"/>
      <c r="I220" s="150"/>
      <c r="J220" s="150"/>
      <c r="K220" s="150"/>
      <c r="L220" s="150"/>
      <c r="M220" s="150"/>
      <c r="N220" s="150"/>
      <c r="O220" s="155"/>
    </row>
    <row r="221" spans="4:15">
      <c r="D221" s="150"/>
      <c r="E221" s="150"/>
      <c r="F221" s="150"/>
      <c r="G221" s="150"/>
      <c r="H221" s="150"/>
      <c r="I221" s="150"/>
      <c r="J221" s="150"/>
      <c r="K221" s="150"/>
      <c r="L221" s="150"/>
      <c r="M221" s="150"/>
      <c r="N221" s="150"/>
      <c r="O221" s="155"/>
    </row>
    <row r="222" spans="4:15">
      <c r="D222" s="150"/>
      <c r="E222" s="150"/>
      <c r="F222" s="150"/>
      <c r="G222" s="150"/>
      <c r="H222" s="150"/>
      <c r="I222" s="150"/>
      <c r="J222" s="150"/>
      <c r="K222" s="150"/>
      <c r="L222" s="150"/>
      <c r="M222" s="150"/>
      <c r="N222" s="150"/>
      <c r="O222" s="155"/>
    </row>
    <row r="223" spans="4:15">
      <c r="D223" s="150"/>
      <c r="E223" s="150"/>
      <c r="F223" s="150"/>
      <c r="G223" s="150"/>
      <c r="H223" s="150"/>
      <c r="I223" s="150"/>
      <c r="J223" s="150"/>
      <c r="K223" s="150"/>
      <c r="L223" s="150"/>
      <c r="M223" s="150"/>
      <c r="N223" s="150"/>
      <c r="O223" s="155"/>
    </row>
    <row r="224" spans="4:15">
      <c r="D224" s="150"/>
      <c r="E224" s="150"/>
      <c r="F224" s="150"/>
      <c r="G224" s="150"/>
      <c r="H224" s="150"/>
      <c r="I224" s="150"/>
      <c r="J224" s="150"/>
      <c r="K224" s="150"/>
      <c r="L224" s="150"/>
      <c r="M224" s="150"/>
      <c r="N224" s="150"/>
      <c r="O224" s="155"/>
    </row>
    <row r="225" spans="4:15">
      <c r="D225" s="150"/>
      <c r="E225" s="150"/>
      <c r="F225" s="150"/>
      <c r="G225" s="150"/>
      <c r="H225" s="150"/>
      <c r="I225" s="150"/>
      <c r="J225" s="150"/>
      <c r="K225" s="150"/>
      <c r="L225" s="150"/>
      <c r="M225" s="150"/>
      <c r="N225" s="150"/>
      <c r="O225" s="155"/>
    </row>
    <row r="226" spans="4:15">
      <c r="D226" s="150"/>
      <c r="E226" s="150"/>
      <c r="F226" s="150"/>
      <c r="G226" s="150"/>
      <c r="H226" s="150"/>
      <c r="I226" s="150"/>
      <c r="J226" s="150"/>
      <c r="K226" s="150"/>
      <c r="L226" s="150"/>
      <c r="M226" s="150"/>
      <c r="N226" s="150"/>
      <c r="O226" s="155"/>
    </row>
    <row r="227" spans="4:15">
      <c r="D227" s="150"/>
      <c r="E227" s="150"/>
      <c r="F227" s="150"/>
      <c r="G227" s="150"/>
      <c r="H227" s="150"/>
      <c r="I227" s="150"/>
      <c r="J227" s="150"/>
      <c r="K227" s="150"/>
      <c r="L227" s="150"/>
      <c r="M227" s="150"/>
      <c r="N227" s="150"/>
      <c r="O227" s="155"/>
    </row>
    <row r="228" spans="4:15">
      <c r="D228" s="150"/>
      <c r="E228" s="150"/>
      <c r="F228" s="150"/>
      <c r="G228" s="150"/>
      <c r="H228" s="150"/>
      <c r="I228" s="150"/>
      <c r="J228" s="150"/>
      <c r="K228" s="150"/>
      <c r="L228" s="150"/>
      <c r="M228" s="150"/>
      <c r="N228" s="150"/>
      <c r="O228" s="155"/>
    </row>
    <row r="229" spans="4:15">
      <c r="D229" s="150"/>
      <c r="E229" s="150"/>
      <c r="F229" s="150"/>
      <c r="G229" s="150"/>
      <c r="H229" s="150"/>
      <c r="I229" s="150"/>
      <c r="J229" s="150"/>
      <c r="K229" s="150"/>
      <c r="L229" s="150"/>
      <c r="M229" s="150"/>
      <c r="N229" s="150"/>
      <c r="O229" s="155"/>
    </row>
    <row r="230" spans="4:15">
      <c r="D230" s="150"/>
      <c r="E230" s="150"/>
      <c r="F230" s="150"/>
      <c r="G230" s="150"/>
      <c r="H230" s="150"/>
      <c r="I230" s="150"/>
      <c r="J230" s="150"/>
      <c r="K230" s="150"/>
      <c r="L230" s="150"/>
      <c r="M230" s="150"/>
      <c r="N230" s="150"/>
      <c r="O230" s="155"/>
    </row>
    <row r="231" spans="4:15">
      <c r="D231" s="150"/>
      <c r="E231" s="150"/>
      <c r="F231" s="150"/>
      <c r="G231" s="150"/>
      <c r="H231" s="150"/>
      <c r="I231" s="150"/>
      <c r="J231" s="150"/>
      <c r="K231" s="150"/>
      <c r="L231" s="150"/>
      <c r="M231" s="150"/>
      <c r="N231" s="150"/>
      <c r="O231" s="155"/>
    </row>
    <row r="232" spans="4:15">
      <c r="D232" s="150"/>
      <c r="E232" s="150"/>
      <c r="F232" s="150"/>
      <c r="G232" s="150"/>
      <c r="H232" s="150"/>
      <c r="I232" s="150"/>
      <c r="J232" s="150"/>
      <c r="K232" s="150"/>
      <c r="L232" s="150"/>
      <c r="M232" s="150"/>
      <c r="N232" s="150"/>
      <c r="O232" s="155"/>
    </row>
    <row r="233" spans="4:15">
      <c r="D233" s="150"/>
      <c r="E233" s="150"/>
      <c r="F233" s="150"/>
      <c r="G233" s="150"/>
      <c r="H233" s="150"/>
      <c r="I233" s="150"/>
      <c r="J233" s="150"/>
      <c r="K233" s="150"/>
      <c r="L233" s="150"/>
      <c r="M233" s="150"/>
      <c r="N233" s="150"/>
      <c r="O233" s="155"/>
    </row>
    <row r="234" spans="4:15">
      <c r="D234" s="150"/>
      <c r="E234" s="150"/>
      <c r="F234" s="150"/>
      <c r="G234" s="150"/>
      <c r="H234" s="150"/>
      <c r="I234" s="150"/>
      <c r="J234" s="150"/>
      <c r="K234" s="150"/>
      <c r="L234" s="150"/>
      <c r="M234" s="150"/>
      <c r="N234" s="150"/>
      <c r="O234" s="155"/>
    </row>
    <row r="235" spans="4:15">
      <c r="D235" s="150"/>
      <c r="E235" s="150"/>
      <c r="F235" s="150"/>
      <c r="G235" s="150"/>
      <c r="H235" s="150"/>
      <c r="I235" s="150"/>
      <c r="J235" s="150"/>
      <c r="K235" s="150"/>
      <c r="L235" s="150"/>
      <c r="M235" s="150"/>
      <c r="N235" s="150"/>
      <c r="O235" s="155"/>
    </row>
    <row r="236" spans="4:15">
      <c r="D236" s="150"/>
      <c r="E236" s="150"/>
      <c r="F236" s="150"/>
      <c r="G236" s="150"/>
      <c r="H236" s="150"/>
      <c r="I236" s="150"/>
      <c r="J236" s="150"/>
      <c r="K236" s="150"/>
      <c r="L236" s="150"/>
      <c r="M236" s="150"/>
      <c r="N236" s="150"/>
      <c r="O236" s="155"/>
    </row>
    <row r="237" spans="4:15">
      <c r="D237" s="150"/>
      <c r="E237" s="150"/>
      <c r="F237" s="150"/>
      <c r="G237" s="150"/>
      <c r="H237" s="150"/>
      <c r="I237" s="150"/>
      <c r="J237" s="150"/>
      <c r="K237" s="150"/>
      <c r="L237" s="150"/>
      <c r="M237" s="150"/>
      <c r="N237" s="150"/>
      <c r="O237" s="155"/>
    </row>
    <row r="238" spans="4:15">
      <c r="D238" s="150"/>
      <c r="E238" s="150"/>
      <c r="F238" s="150"/>
      <c r="G238" s="150"/>
      <c r="H238" s="150"/>
      <c r="I238" s="150"/>
      <c r="J238" s="150"/>
      <c r="K238" s="150"/>
      <c r="L238" s="150"/>
      <c r="M238" s="150"/>
      <c r="N238" s="150"/>
      <c r="O238" s="155"/>
    </row>
    <row r="239" spans="4:15">
      <c r="D239" s="150"/>
      <c r="E239" s="150"/>
      <c r="F239" s="150"/>
      <c r="G239" s="150"/>
      <c r="H239" s="150"/>
      <c r="I239" s="150"/>
      <c r="J239" s="150"/>
      <c r="K239" s="150"/>
      <c r="L239" s="150"/>
      <c r="M239" s="150"/>
      <c r="N239" s="150"/>
      <c r="O239" s="155"/>
    </row>
    <row r="240" spans="4:15">
      <c r="D240" s="150"/>
      <c r="E240" s="150"/>
      <c r="F240" s="150"/>
      <c r="G240" s="150"/>
      <c r="H240" s="150"/>
      <c r="I240" s="150"/>
      <c r="J240" s="150"/>
      <c r="K240" s="150"/>
      <c r="L240" s="150"/>
      <c r="M240" s="150"/>
      <c r="N240" s="150"/>
      <c r="O240" s="155"/>
    </row>
    <row r="241" spans="4:15">
      <c r="D241" s="150"/>
      <c r="E241" s="150"/>
      <c r="F241" s="150"/>
      <c r="G241" s="150"/>
      <c r="H241" s="150"/>
      <c r="I241" s="150"/>
      <c r="J241" s="150"/>
      <c r="K241" s="150"/>
      <c r="L241" s="150"/>
      <c r="M241" s="150"/>
      <c r="N241" s="150"/>
      <c r="O241" s="155"/>
    </row>
    <row r="242" spans="4:15">
      <c r="D242" s="150"/>
      <c r="E242" s="150"/>
      <c r="F242" s="150"/>
      <c r="G242" s="150"/>
      <c r="H242" s="150"/>
      <c r="I242" s="150"/>
      <c r="J242" s="150"/>
      <c r="K242" s="150"/>
      <c r="L242" s="150"/>
      <c r="M242" s="150"/>
      <c r="N242" s="150"/>
      <c r="O242" s="155"/>
    </row>
    <row r="243" spans="4:15">
      <c r="D243" s="150"/>
      <c r="E243" s="150"/>
      <c r="F243" s="150"/>
      <c r="G243" s="150"/>
      <c r="H243" s="150"/>
      <c r="I243" s="150"/>
      <c r="J243" s="150"/>
      <c r="K243" s="150"/>
      <c r="L243" s="150"/>
      <c r="M243" s="150"/>
      <c r="N243" s="150"/>
      <c r="O243" s="155"/>
    </row>
    <row r="244" spans="4:15">
      <c r="D244" s="150"/>
      <c r="E244" s="150"/>
      <c r="F244" s="150"/>
      <c r="G244" s="150"/>
      <c r="H244" s="150"/>
      <c r="I244" s="150"/>
      <c r="J244" s="150"/>
      <c r="K244" s="150"/>
      <c r="L244" s="150"/>
      <c r="M244" s="150"/>
      <c r="N244" s="150"/>
      <c r="O244" s="155"/>
    </row>
    <row r="245" spans="4:15">
      <c r="D245" s="150"/>
      <c r="E245" s="150"/>
      <c r="F245" s="150"/>
      <c r="G245" s="150"/>
      <c r="H245" s="150"/>
      <c r="I245" s="150"/>
      <c r="J245" s="150"/>
      <c r="K245" s="150"/>
      <c r="L245" s="150"/>
      <c r="M245" s="150"/>
      <c r="N245" s="150"/>
      <c r="O245" s="155"/>
    </row>
    <row r="246" spans="4:15">
      <c r="D246" s="150"/>
      <c r="E246" s="150"/>
      <c r="F246" s="150"/>
      <c r="G246" s="150"/>
      <c r="H246" s="150"/>
      <c r="I246" s="150"/>
      <c r="J246" s="150"/>
      <c r="K246" s="150"/>
      <c r="L246" s="150"/>
      <c r="M246" s="150"/>
      <c r="N246" s="150"/>
      <c r="O246" s="155"/>
    </row>
  </sheetData>
  <sortState ref="A31:O33">
    <sortCondition descending="1" ref="O31:O33"/>
  </sortState>
  <mergeCells count="1">
    <mergeCell ref="C3:O3"/>
  </mergeCells>
  <printOptions horizontalCentered="1"/>
  <pageMargins left="0" right="0" top="0.5" bottom="0.5" header="0.5" footer="0.5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rgb="FF7030A0"/>
  </sheetPr>
  <dimension ref="A1:O247"/>
  <sheetViews>
    <sheetView workbookViewId="0"/>
  </sheetViews>
  <sheetFormatPr defaultRowHeight="12.75"/>
  <cols>
    <col min="1" max="1" width="11.28515625" style="23" customWidth="1"/>
    <col min="2" max="2" width="12.85546875" style="23" customWidth="1"/>
    <col min="3" max="4" width="5" style="23" bestFit="1" customWidth="1"/>
    <col min="5" max="5" width="5.7109375" style="23" bestFit="1" customWidth="1"/>
    <col min="6" max="14" width="5" style="23" bestFit="1" customWidth="1"/>
    <col min="15" max="15" width="8.5703125" style="46" bestFit="1" customWidth="1"/>
    <col min="16" max="16384" width="9.140625" style="23"/>
  </cols>
  <sheetData>
    <row r="1" spans="1:15" ht="20.100000000000001" customHeight="1">
      <c r="A1" s="1" t="s">
        <v>317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6.95" customHeight="1" thickBot="1">
      <c r="A2" s="3"/>
    </row>
    <row r="3" spans="1:15" ht="13.5" customHeight="1" thickBot="1">
      <c r="C3" s="418">
        <v>2010</v>
      </c>
      <c r="D3" s="418"/>
      <c r="E3" s="418"/>
      <c r="F3" s="418"/>
      <c r="G3" s="418"/>
      <c r="H3" s="418"/>
      <c r="I3" s="418"/>
      <c r="J3" s="418"/>
      <c r="K3" s="418"/>
      <c r="L3" s="418"/>
      <c r="M3" s="418"/>
      <c r="N3" s="418"/>
      <c r="O3" s="418"/>
    </row>
    <row r="4" spans="1:15" ht="13.5" customHeight="1" thickBot="1">
      <c r="A4" s="201" t="s">
        <v>265</v>
      </c>
      <c r="B4" s="158" t="s">
        <v>266</v>
      </c>
      <c r="C4" s="197" t="s">
        <v>290</v>
      </c>
      <c r="D4" s="197" t="s">
        <v>291</v>
      </c>
      <c r="E4" s="197" t="s">
        <v>2</v>
      </c>
      <c r="F4" s="197" t="s">
        <v>3</v>
      </c>
      <c r="G4" s="197" t="s">
        <v>4</v>
      </c>
      <c r="H4" s="197" t="s">
        <v>5</v>
      </c>
      <c r="I4" s="197" t="s">
        <v>6</v>
      </c>
      <c r="J4" s="197" t="s">
        <v>292</v>
      </c>
      <c r="K4" s="197" t="s">
        <v>293</v>
      </c>
      <c r="L4" s="197" t="s">
        <v>294</v>
      </c>
      <c r="M4" s="197" t="s">
        <v>295</v>
      </c>
      <c r="N4" s="197" t="s">
        <v>296</v>
      </c>
      <c r="O4" s="197" t="s">
        <v>360</v>
      </c>
    </row>
    <row r="5" spans="1:15" ht="15" customHeight="1">
      <c r="A5" s="87" t="s">
        <v>267</v>
      </c>
      <c r="B5" s="281" t="s">
        <v>268</v>
      </c>
      <c r="C5" s="277">
        <v>58.15</v>
      </c>
      <c r="D5" s="277">
        <v>69.28</v>
      </c>
      <c r="E5" s="277">
        <v>78.3</v>
      </c>
      <c r="F5" s="277">
        <v>75.36</v>
      </c>
      <c r="G5" s="277">
        <v>78.400000000000006</v>
      </c>
      <c r="H5" s="277">
        <v>75.28</v>
      </c>
      <c r="I5" s="282">
        <v>85.39</v>
      </c>
      <c r="J5" s="282">
        <v>58.34</v>
      </c>
      <c r="K5" s="282">
        <v>77.099999999999994</v>
      </c>
      <c r="L5" s="282">
        <v>79.63</v>
      </c>
      <c r="M5" s="282">
        <v>78.930000000000007</v>
      </c>
      <c r="N5" s="282">
        <v>74.81</v>
      </c>
      <c r="O5" s="206">
        <f t="shared" ref="O5:O30" si="0">SUM(C5:N5)/12</f>
        <v>74.080833333333331</v>
      </c>
    </row>
    <row r="6" spans="1:15" ht="15" customHeight="1">
      <c r="A6" s="89" t="s">
        <v>267</v>
      </c>
      <c r="B6" s="283" t="s">
        <v>269</v>
      </c>
      <c r="C6" s="275">
        <v>30.31</v>
      </c>
      <c r="D6" s="284">
        <v>46.9</v>
      </c>
      <c r="E6" s="284">
        <v>28</v>
      </c>
      <c r="F6" s="284">
        <v>40.880000000000003</v>
      </c>
      <c r="G6" s="284">
        <v>41.28</v>
      </c>
      <c r="H6" s="284">
        <v>39.36</v>
      </c>
      <c r="I6" s="284">
        <v>56.69</v>
      </c>
      <c r="J6" s="284">
        <v>34.19</v>
      </c>
      <c r="K6" s="284">
        <v>44.56</v>
      </c>
      <c r="L6" s="284">
        <v>27.71</v>
      </c>
      <c r="M6" s="284">
        <v>32.39</v>
      </c>
      <c r="N6" s="284">
        <v>32.07</v>
      </c>
      <c r="O6" s="207">
        <f t="shared" si="0"/>
        <v>37.861666666666665</v>
      </c>
    </row>
    <row r="7" spans="1:15" ht="15" customHeight="1">
      <c r="A7" s="89" t="s">
        <v>267</v>
      </c>
      <c r="B7" s="283" t="s">
        <v>270</v>
      </c>
      <c r="C7" s="275">
        <v>10.69</v>
      </c>
      <c r="D7" s="284">
        <v>13.9</v>
      </c>
      <c r="E7" s="284">
        <v>10.99</v>
      </c>
      <c r="F7" s="284">
        <v>14.36</v>
      </c>
      <c r="G7" s="284">
        <v>22.14</v>
      </c>
      <c r="H7" s="284">
        <v>18.73</v>
      </c>
      <c r="I7" s="284">
        <v>39.14</v>
      </c>
      <c r="J7" s="284">
        <v>29.1</v>
      </c>
      <c r="K7" s="284">
        <v>29.65</v>
      </c>
      <c r="L7" s="284">
        <v>40.74</v>
      </c>
      <c r="M7" s="284">
        <v>34.159999999999997</v>
      </c>
      <c r="N7" s="284">
        <v>11.77</v>
      </c>
      <c r="O7" s="207">
        <f t="shared" si="0"/>
        <v>22.947500000000002</v>
      </c>
    </row>
    <row r="8" spans="1:15" ht="15" customHeight="1" thickBot="1">
      <c r="A8" s="90" t="s">
        <v>267</v>
      </c>
      <c r="B8" s="286" t="s">
        <v>271</v>
      </c>
      <c r="C8" s="276">
        <v>49.77</v>
      </c>
      <c r="D8" s="287">
        <v>98.9</v>
      </c>
      <c r="E8" s="287">
        <v>34.119999999999997</v>
      </c>
      <c r="F8" s="287">
        <v>34.659999999999997</v>
      </c>
      <c r="G8" s="287">
        <v>35.85</v>
      </c>
      <c r="H8" s="287">
        <v>36.65</v>
      </c>
      <c r="I8" s="287">
        <v>37.57</v>
      </c>
      <c r="J8" s="287">
        <v>36.24</v>
      </c>
      <c r="K8" s="287">
        <v>37.53</v>
      </c>
      <c r="L8" s="287">
        <v>38.67</v>
      </c>
      <c r="M8" s="287">
        <v>41.99</v>
      </c>
      <c r="N8" s="287">
        <v>57.68</v>
      </c>
      <c r="O8" s="208">
        <f t="shared" si="0"/>
        <v>44.969166666666666</v>
      </c>
    </row>
    <row r="9" spans="1:15" ht="15" customHeight="1">
      <c r="A9" s="87" t="s">
        <v>272</v>
      </c>
      <c r="B9" s="281" t="s">
        <v>268</v>
      </c>
      <c r="C9" s="277">
        <v>71.73</v>
      </c>
      <c r="D9" s="282">
        <v>87.01</v>
      </c>
      <c r="E9" s="282">
        <v>88.91</v>
      </c>
      <c r="F9" s="282">
        <v>89.54</v>
      </c>
      <c r="G9" s="282">
        <v>76.540000000000006</v>
      </c>
      <c r="H9" s="282">
        <v>78.75</v>
      </c>
      <c r="I9" s="282">
        <v>94.79</v>
      </c>
      <c r="J9" s="282">
        <v>78.7</v>
      </c>
      <c r="K9" s="282">
        <v>80.39</v>
      </c>
      <c r="L9" s="282">
        <v>81.62</v>
      </c>
      <c r="M9" s="282">
        <v>84.62</v>
      </c>
      <c r="N9" s="282">
        <v>83.83</v>
      </c>
      <c r="O9" s="206">
        <f t="shared" si="0"/>
        <v>83.035833333333343</v>
      </c>
    </row>
    <row r="10" spans="1:15" ht="15" customHeight="1">
      <c r="A10" s="89" t="s">
        <v>272</v>
      </c>
      <c r="B10" s="283" t="s">
        <v>271</v>
      </c>
      <c r="C10" s="275">
        <v>32.57</v>
      </c>
      <c r="D10" s="284">
        <v>35.74</v>
      </c>
      <c r="E10" s="284">
        <v>47.19</v>
      </c>
      <c r="F10" s="284">
        <v>39.24</v>
      </c>
      <c r="G10" s="284">
        <v>43.38</v>
      </c>
      <c r="H10" s="284">
        <v>52.24</v>
      </c>
      <c r="I10" s="284">
        <v>81.09</v>
      </c>
      <c r="J10" s="284">
        <v>60.01</v>
      </c>
      <c r="K10" s="284">
        <v>63.89</v>
      </c>
      <c r="L10" s="284">
        <v>53.59</v>
      </c>
      <c r="M10" s="284">
        <v>44.11</v>
      </c>
      <c r="N10" s="284">
        <v>34.049999999999997</v>
      </c>
      <c r="O10" s="207">
        <f t="shared" si="0"/>
        <v>48.925000000000004</v>
      </c>
    </row>
    <row r="11" spans="1:15" ht="15" customHeight="1">
      <c r="A11" s="89" t="s">
        <v>272</v>
      </c>
      <c r="B11" s="283" t="s">
        <v>269</v>
      </c>
      <c r="C11" s="275">
        <v>36.72</v>
      </c>
      <c r="D11" s="284">
        <v>36.1</v>
      </c>
      <c r="E11" s="284">
        <v>66.87</v>
      </c>
      <c r="F11" s="284">
        <v>34.29</v>
      </c>
      <c r="G11" s="284">
        <v>33.14</v>
      </c>
      <c r="H11" s="284">
        <v>35</v>
      </c>
      <c r="I11" s="284">
        <v>68.849999999999994</v>
      </c>
      <c r="J11" s="284">
        <v>47.43</v>
      </c>
      <c r="K11" s="284">
        <v>48.39</v>
      </c>
      <c r="L11" s="284">
        <v>36.950000000000003</v>
      </c>
      <c r="M11" s="284">
        <v>30.85</v>
      </c>
      <c r="N11" s="284">
        <v>27.29</v>
      </c>
      <c r="O11" s="207">
        <f t="shared" si="0"/>
        <v>41.823333333333338</v>
      </c>
    </row>
    <row r="12" spans="1:15" ht="15" customHeight="1">
      <c r="A12" s="89" t="s">
        <v>272</v>
      </c>
      <c r="B12" s="283" t="s">
        <v>274</v>
      </c>
      <c r="C12" s="275">
        <v>15.75</v>
      </c>
      <c r="D12" s="284">
        <v>15.37</v>
      </c>
      <c r="E12" s="284">
        <v>20.58</v>
      </c>
      <c r="F12" s="284">
        <v>44.36</v>
      </c>
      <c r="G12" s="284">
        <v>42.06</v>
      </c>
      <c r="H12" s="284">
        <v>33.090000000000003</v>
      </c>
      <c r="I12" s="284">
        <v>35.35</v>
      </c>
      <c r="J12" s="284">
        <v>55.37</v>
      </c>
      <c r="K12" s="284">
        <v>41.95</v>
      </c>
      <c r="L12" s="284">
        <v>32.6</v>
      </c>
      <c r="M12" s="284">
        <v>37.76</v>
      </c>
      <c r="N12" s="284">
        <v>40.94</v>
      </c>
      <c r="O12" s="207">
        <f t="shared" si="0"/>
        <v>34.598333333333336</v>
      </c>
    </row>
    <row r="13" spans="1:15" ht="15" customHeight="1">
      <c r="A13" s="89" t="s">
        <v>273</v>
      </c>
      <c r="B13" s="283" t="s">
        <v>268</v>
      </c>
      <c r="C13" s="275">
        <v>46.52</v>
      </c>
      <c r="D13" s="284">
        <v>54.18</v>
      </c>
      <c r="E13" s="284">
        <v>50.34</v>
      </c>
      <c r="F13" s="284">
        <v>56.42</v>
      </c>
      <c r="G13" s="284">
        <v>59.88</v>
      </c>
      <c r="H13" s="284">
        <v>60.62</v>
      </c>
      <c r="I13" s="284">
        <v>69.33</v>
      </c>
      <c r="J13" s="284">
        <v>52.9</v>
      </c>
      <c r="K13" s="284">
        <v>53.12</v>
      </c>
      <c r="L13" s="284">
        <v>58.53</v>
      </c>
      <c r="M13" s="284">
        <v>53.87</v>
      </c>
      <c r="N13" s="284">
        <v>56.17</v>
      </c>
      <c r="O13" s="207">
        <f t="shared" si="0"/>
        <v>55.99</v>
      </c>
    </row>
    <row r="14" spans="1:15" ht="15" customHeight="1">
      <c r="A14" s="89" t="s">
        <v>273</v>
      </c>
      <c r="B14" s="283" t="s">
        <v>271</v>
      </c>
      <c r="C14" s="275">
        <v>29.17</v>
      </c>
      <c r="D14" s="284">
        <v>29.67</v>
      </c>
      <c r="E14" s="284">
        <v>42.24</v>
      </c>
      <c r="F14" s="284">
        <v>31.96</v>
      </c>
      <c r="G14" s="284">
        <v>35.520000000000003</v>
      </c>
      <c r="H14" s="284">
        <v>46.28</v>
      </c>
      <c r="I14" s="284">
        <v>47.34</v>
      </c>
      <c r="J14" s="284">
        <v>30.52</v>
      </c>
      <c r="K14" s="284">
        <v>36.18</v>
      </c>
      <c r="L14" s="284">
        <v>21.8</v>
      </c>
      <c r="M14" s="284">
        <v>23.52</v>
      </c>
      <c r="N14" s="284">
        <v>19.28</v>
      </c>
      <c r="O14" s="207">
        <f t="shared" si="0"/>
        <v>32.79</v>
      </c>
    </row>
    <row r="15" spans="1:15" ht="15" customHeight="1">
      <c r="A15" s="89" t="s">
        <v>273</v>
      </c>
      <c r="B15" s="283" t="s">
        <v>269</v>
      </c>
      <c r="C15" s="275">
        <v>25.3</v>
      </c>
      <c r="D15" s="284">
        <v>23.13</v>
      </c>
      <c r="E15" s="284">
        <v>23.94</v>
      </c>
      <c r="F15" s="284">
        <v>68.180000000000007</v>
      </c>
      <c r="G15" s="284">
        <v>26.11</v>
      </c>
      <c r="H15" s="284">
        <v>34.65</v>
      </c>
      <c r="I15" s="284">
        <v>26.21</v>
      </c>
      <c r="J15" s="284">
        <v>30.66</v>
      </c>
      <c r="K15" s="284">
        <v>31.72</v>
      </c>
      <c r="L15" s="284">
        <v>28.69</v>
      </c>
      <c r="M15" s="284">
        <v>31.57</v>
      </c>
      <c r="N15" s="284">
        <v>22.78</v>
      </c>
      <c r="O15" s="207">
        <f t="shared" si="0"/>
        <v>31.078333333333337</v>
      </c>
    </row>
    <row r="16" spans="1:15" ht="15" customHeight="1">
      <c r="A16" s="89" t="s">
        <v>273</v>
      </c>
      <c r="B16" s="283" t="s">
        <v>275</v>
      </c>
      <c r="C16" s="275">
        <v>15.34</v>
      </c>
      <c r="D16" s="284">
        <v>15.82</v>
      </c>
      <c r="E16" s="284">
        <v>14.13</v>
      </c>
      <c r="F16" s="284">
        <v>14.81</v>
      </c>
      <c r="G16" s="284">
        <v>15.34</v>
      </c>
      <c r="H16" s="284">
        <v>15.77</v>
      </c>
      <c r="I16" s="284">
        <v>15.93</v>
      </c>
      <c r="J16" s="284">
        <v>15.4</v>
      </c>
      <c r="K16" s="284">
        <v>20.79</v>
      </c>
      <c r="L16" s="284">
        <v>21.36</v>
      </c>
      <c r="M16" s="284">
        <v>22.06</v>
      </c>
      <c r="N16" s="284">
        <v>24.34</v>
      </c>
      <c r="O16" s="207">
        <f t="shared" si="0"/>
        <v>17.590833333333332</v>
      </c>
    </row>
    <row r="17" spans="1:15" ht="15" customHeight="1" thickBot="1">
      <c r="A17" s="90" t="s">
        <v>273</v>
      </c>
      <c r="B17" s="286" t="s">
        <v>276</v>
      </c>
      <c r="C17" s="276">
        <v>12.88</v>
      </c>
      <c r="D17" s="287">
        <v>19.7</v>
      </c>
      <c r="E17" s="287">
        <v>11</v>
      </c>
      <c r="F17" s="287">
        <v>42.83</v>
      </c>
      <c r="G17" s="287">
        <v>10.25</v>
      </c>
      <c r="H17" s="287">
        <v>68.67</v>
      </c>
      <c r="I17" s="287">
        <v>45.96</v>
      </c>
      <c r="J17" s="287">
        <v>98.71</v>
      </c>
      <c r="K17" s="287">
        <v>97.36</v>
      </c>
      <c r="L17" s="287">
        <v>74.42</v>
      </c>
      <c r="M17" s="287">
        <v>51.54</v>
      </c>
      <c r="N17" s="287">
        <v>33.75</v>
      </c>
      <c r="O17" s="208">
        <f t="shared" si="0"/>
        <v>47.255833333333335</v>
      </c>
    </row>
    <row r="18" spans="1:15" ht="15" customHeight="1">
      <c r="A18" s="87" t="s">
        <v>278</v>
      </c>
      <c r="B18" s="281" t="s">
        <v>268</v>
      </c>
      <c r="C18" s="277">
        <v>18.899999999999999</v>
      </c>
      <c r="D18" s="282">
        <v>22.1</v>
      </c>
      <c r="E18" s="282">
        <v>20.27</v>
      </c>
      <c r="F18" s="282">
        <v>24.27</v>
      </c>
      <c r="G18" s="282">
        <v>24.67</v>
      </c>
      <c r="H18" s="282">
        <v>24.72</v>
      </c>
      <c r="I18" s="282">
        <v>31</v>
      </c>
      <c r="J18" s="282">
        <v>20.38</v>
      </c>
      <c r="K18" s="282">
        <v>23.69</v>
      </c>
      <c r="L18" s="282">
        <v>24.77</v>
      </c>
      <c r="M18" s="282">
        <v>32.29</v>
      </c>
      <c r="N18" s="282">
        <v>29.73</v>
      </c>
      <c r="O18" s="206">
        <f t="shared" si="0"/>
        <v>24.732500000000002</v>
      </c>
    </row>
    <row r="19" spans="1:15" ht="15" customHeight="1">
      <c r="A19" s="89" t="s">
        <v>278</v>
      </c>
      <c r="B19" s="283" t="s">
        <v>271</v>
      </c>
      <c r="C19" s="275">
        <v>15.42</v>
      </c>
      <c r="D19" s="284">
        <v>15.93</v>
      </c>
      <c r="E19" s="284">
        <v>21.48</v>
      </c>
      <c r="F19" s="284">
        <v>21.36</v>
      </c>
      <c r="G19" s="284">
        <v>20.98</v>
      </c>
      <c r="H19" s="284">
        <v>24.04</v>
      </c>
      <c r="I19" s="284">
        <v>31.15</v>
      </c>
      <c r="J19" s="284">
        <v>25.07</v>
      </c>
      <c r="K19" s="284">
        <v>27.55</v>
      </c>
      <c r="L19" s="284">
        <v>24.78</v>
      </c>
      <c r="M19" s="284">
        <v>21.66</v>
      </c>
      <c r="N19" s="284">
        <v>19.510000000000002</v>
      </c>
      <c r="O19" s="207">
        <f t="shared" si="0"/>
        <v>22.410833333333333</v>
      </c>
    </row>
    <row r="20" spans="1:15" ht="15" customHeight="1">
      <c r="A20" s="89" t="s">
        <v>278</v>
      </c>
      <c r="B20" s="285" t="s">
        <v>277</v>
      </c>
      <c r="C20" s="275">
        <v>32.090000000000003</v>
      </c>
      <c r="D20" s="284">
        <v>31.55</v>
      </c>
      <c r="E20" s="284">
        <v>32.630000000000003</v>
      </c>
      <c r="F20" s="284">
        <v>34.549999999999997</v>
      </c>
      <c r="G20" s="284">
        <v>37.270000000000003</v>
      </c>
      <c r="H20" s="284">
        <v>74.44</v>
      </c>
      <c r="I20" s="284">
        <v>80</v>
      </c>
      <c r="J20" s="284">
        <v>59.49</v>
      </c>
      <c r="K20" s="284">
        <v>51.75</v>
      </c>
      <c r="L20" s="284">
        <v>42.76</v>
      </c>
      <c r="M20" s="284">
        <v>44.85</v>
      </c>
      <c r="N20" s="284">
        <v>25.66</v>
      </c>
      <c r="O20" s="207">
        <f t="shared" si="0"/>
        <v>45.586666666666666</v>
      </c>
    </row>
    <row r="21" spans="1:15" ht="15" customHeight="1">
      <c r="A21" s="89" t="s">
        <v>278</v>
      </c>
      <c r="B21" s="283" t="s">
        <v>269</v>
      </c>
      <c r="C21" s="275">
        <v>11.57</v>
      </c>
      <c r="D21" s="284">
        <v>9.01</v>
      </c>
      <c r="E21" s="284">
        <v>10.4</v>
      </c>
      <c r="F21" s="284">
        <v>14.06</v>
      </c>
      <c r="G21" s="284">
        <v>12.93</v>
      </c>
      <c r="H21" s="284">
        <v>15.78</v>
      </c>
      <c r="I21" s="284">
        <v>24.57</v>
      </c>
      <c r="J21" s="284">
        <v>18.13</v>
      </c>
      <c r="K21" s="284">
        <v>21.31</v>
      </c>
      <c r="L21" s="284">
        <v>16.170000000000002</v>
      </c>
      <c r="M21" s="284">
        <v>19.86</v>
      </c>
      <c r="N21" s="284">
        <v>16.73</v>
      </c>
      <c r="O21" s="207">
        <f t="shared" si="0"/>
        <v>15.876666666666667</v>
      </c>
    </row>
    <row r="22" spans="1:15" ht="15" customHeight="1">
      <c r="A22" s="89" t="s">
        <v>278</v>
      </c>
      <c r="B22" s="283" t="s">
        <v>276</v>
      </c>
      <c r="C22" s="275">
        <v>8.9600000000000009</v>
      </c>
      <c r="D22" s="284">
        <v>3.75</v>
      </c>
      <c r="E22" s="284">
        <v>4.29</v>
      </c>
      <c r="F22" s="284">
        <v>8.25</v>
      </c>
      <c r="G22" s="284">
        <v>5.58</v>
      </c>
      <c r="H22" s="284">
        <v>2.42</v>
      </c>
      <c r="I22" s="284">
        <v>5.67</v>
      </c>
      <c r="J22" s="284">
        <v>9.9600000000000009</v>
      </c>
      <c r="K22" s="284">
        <v>11.75</v>
      </c>
      <c r="L22" s="284">
        <v>8.3800000000000008</v>
      </c>
      <c r="M22" s="284">
        <v>8.33</v>
      </c>
      <c r="N22" s="284">
        <v>6.19</v>
      </c>
      <c r="O22" s="207">
        <f t="shared" si="0"/>
        <v>6.9608333333333334</v>
      </c>
    </row>
    <row r="23" spans="1:15" ht="15" customHeight="1">
      <c r="A23" s="89" t="s">
        <v>279</v>
      </c>
      <c r="B23" s="283" t="s">
        <v>268</v>
      </c>
      <c r="C23" s="284">
        <v>40.76</v>
      </c>
      <c r="D23" s="284">
        <v>41.65</v>
      </c>
      <c r="E23" s="284">
        <v>40.950000000000003</v>
      </c>
      <c r="F23" s="284">
        <v>41.78</v>
      </c>
      <c r="G23" s="284">
        <v>64.17</v>
      </c>
      <c r="H23" s="284">
        <v>67.11</v>
      </c>
      <c r="I23" s="284">
        <v>75.89</v>
      </c>
      <c r="J23" s="284">
        <v>58.03</v>
      </c>
      <c r="K23" s="284">
        <v>59.67</v>
      </c>
      <c r="L23" s="284">
        <v>58</v>
      </c>
      <c r="M23" s="284">
        <v>59.8</v>
      </c>
      <c r="N23" s="284">
        <v>59.01</v>
      </c>
      <c r="O23" s="207">
        <f t="shared" si="0"/>
        <v>55.568333333333328</v>
      </c>
    </row>
    <row r="24" spans="1:15" ht="15" customHeight="1">
      <c r="A24" s="89" t="s">
        <v>279</v>
      </c>
      <c r="B24" s="285" t="s">
        <v>277</v>
      </c>
      <c r="C24" s="284">
        <v>18.079999999999998</v>
      </c>
      <c r="D24" s="284">
        <v>19.670000000000002</v>
      </c>
      <c r="E24" s="284">
        <v>20.92</v>
      </c>
      <c r="F24" s="284">
        <v>22.75</v>
      </c>
      <c r="G24" s="284">
        <v>23.83</v>
      </c>
      <c r="H24" s="284">
        <v>25.08</v>
      </c>
      <c r="I24" s="284">
        <v>26.75</v>
      </c>
      <c r="J24" s="284">
        <v>24.58</v>
      </c>
      <c r="K24" s="284">
        <v>26.92</v>
      </c>
      <c r="L24" s="284">
        <v>29.08</v>
      </c>
      <c r="M24" s="284">
        <v>31.08</v>
      </c>
      <c r="N24" s="284">
        <v>33</v>
      </c>
      <c r="O24" s="207">
        <f t="shared" si="0"/>
        <v>25.144999999999996</v>
      </c>
    </row>
    <row r="25" spans="1:15" ht="15" customHeight="1">
      <c r="A25" s="89" t="s">
        <v>279</v>
      </c>
      <c r="B25" s="283" t="s">
        <v>271</v>
      </c>
      <c r="C25" s="284">
        <v>15.16</v>
      </c>
      <c r="D25" s="284">
        <v>13.49</v>
      </c>
      <c r="E25" s="284">
        <v>15.42</v>
      </c>
      <c r="F25" s="284">
        <v>17.989999999999998</v>
      </c>
      <c r="G25" s="284">
        <v>25.54</v>
      </c>
      <c r="H25" s="284">
        <v>39.28</v>
      </c>
      <c r="I25" s="284">
        <v>51.6</v>
      </c>
      <c r="J25" s="284">
        <v>52.35</v>
      </c>
      <c r="K25" s="284">
        <v>57.49</v>
      </c>
      <c r="L25" s="284">
        <v>21.61</v>
      </c>
      <c r="M25" s="284">
        <v>39.86</v>
      </c>
      <c r="N25" s="284">
        <v>18.649999999999999</v>
      </c>
      <c r="O25" s="207">
        <f t="shared" si="0"/>
        <v>30.703333333333333</v>
      </c>
    </row>
    <row r="26" spans="1:15" ht="15" customHeight="1">
      <c r="A26" s="89" t="s">
        <v>279</v>
      </c>
      <c r="B26" s="283" t="s">
        <v>269</v>
      </c>
      <c r="C26" s="284">
        <v>9.5399999999999991</v>
      </c>
      <c r="D26" s="284">
        <v>7.81</v>
      </c>
      <c r="E26" s="284">
        <v>7.62</v>
      </c>
      <c r="F26" s="284">
        <v>11.61</v>
      </c>
      <c r="G26" s="284">
        <v>13.29</v>
      </c>
      <c r="H26" s="284">
        <v>13.54</v>
      </c>
      <c r="I26" s="284">
        <v>12.95</v>
      </c>
      <c r="J26" s="284">
        <v>27.07</v>
      </c>
      <c r="K26" s="284">
        <v>20.6</v>
      </c>
      <c r="L26" s="284">
        <v>19.84</v>
      </c>
      <c r="M26" s="284">
        <v>14.95</v>
      </c>
      <c r="N26" s="284">
        <v>15.65</v>
      </c>
      <c r="O26" s="207">
        <f t="shared" si="0"/>
        <v>14.539166666666667</v>
      </c>
    </row>
    <row r="27" spans="1:15" ht="15" customHeight="1" thickBot="1">
      <c r="A27" s="90" t="s">
        <v>279</v>
      </c>
      <c r="B27" s="286" t="s">
        <v>270</v>
      </c>
      <c r="C27" s="287">
        <v>1.39</v>
      </c>
      <c r="D27" s="287">
        <v>1.79</v>
      </c>
      <c r="E27" s="287">
        <v>8.5</v>
      </c>
      <c r="F27" s="287">
        <v>12.72</v>
      </c>
      <c r="G27" s="287">
        <v>9.39</v>
      </c>
      <c r="H27" s="287">
        <v>22.83</v>
      </c>
      <c r="I27" s="287">
        <v>10.5</v>
      </c>
      <c r="J27" s="287">
        <v>11.86</v>
      </c>
      <c r="K27" s="287">
        <v>8.39</v>
      </c>
      <c r="L27" s="287">
        <v>17</v>
      </c>
      <c r="M27" s="287">
        <v>10.56</v>
      </c>
      <c r="N27" s="287">
        <v>4.78</v>
      </c>
      <c r="O27" s="208">
        <f t="shared" si="0"/>
        <v>9.975833333333334</v>
      </c>
    </row>
    <row r="28" spans="1:15" ht="15" customHeight="1">
      <c r="A28" s="87" t="s">
        <v>280</v>
      </c>
      <c r="B28" s="281" t="s">
        <v>271</v>
      </c>
      <c r="C28" s="282">
        <v>19.739999999999998</v>
      </c>
      <c r="D28" s="282">
        <v>19.12</v>
      </c>
      <c r="E28" s="282">
        <v>24.16</v>
      </c>
      <c r="F28" s="282">
        <v>30.66</v>
      </c>
      <c r="G28" s="282">
        <v>28.86</v>
      </c>
      <c r="H28" s="282">
        <v>43.96</v>
      </c>
      <c r="I28" s="282">
        <v>59.03</v>
      </c>
      <c r="J28" s="282">
        <v>43.28</v>
      </c>
      <c r="K28" s="282">
        <v>35.950000000000003</v>
      </c>
      <c r="L28" s="282">
        <v>26.38</v>
      </c>
      <c r="M28" s="282">
        <v>21.65</v>
      </c>
      <c r="N28" s="282">
        <v>19.149999999999999</v>
      </c>
      <c r="O28" s="206">
        <f t="shared" si="0"/>
        <v>30.994999999999994</v>
      </c>
    </row>
    <row r="29" spans="1:15" ht="15" customHeight="1">
      <c r="A29" s="89" t="s">
        <v>280</v>
      </c>
      <c r="B29" s="283" t="s">
        <v>268</v>
      </c>
      <c r="C29" s="284">
        <v>79.400000000000006</v>
      </c>
      <c r="D29" s="284">
        <v>79.8</v>
      </c>
      <c r="E29" s="284">
        <v>81</v>
      </c>
      <c r="F29" s="284">
        <v>46.41</v>
      </c>
      <c r="G29" s="284">
        <v>51.35</v>
      </c>
      <c r="H29" s="284">
        <v>57.76</v>
      </c>
      <c r="I29" s="284">
        <v>63.02</v>
      </c>
      <c r="J29" s="284">
        <v>58.33</v>
      </c>
      <c r="K29" s="284">
        <v>65.63</v>
      </c>
      <c r="L29" s="284">
        <v>66.72</v>
      </c>
      <c r="M29" s="284">
        <v>71.09</v>
      </c>
      <c r="N29" s="284">
        <v>74.010000000000005</v>
      </c>
      <c r="O29" s="207">
        <f t="shared" si="0"/>
        <v>66.210000000000008</v>
      </c>
    </row>
    <row r="30" spans="1:15" ht="15" customHeight="1" thickBot="1">
      <c r="A30" s="90" t="s">
        <v>281</v>
      </c>
      <c r="B30" s="286" t="s">
        <v>271</v>
      </c>
      <c r="C30" s="287">
        <v>19.739999999999998</v>
      </c>
      <c r="D30" s="287">
        <v>10.93</v>
      </c>
      <c r="E30" s="287">
        <v>12.59</v>
      </c>
      <c r="F30" s="287">
        <v>13.33</v>
      </c>
      <c r="G30" s="287">
        <v>15.19</v>
      </c>
      <c r="H30" s="287">
        <v>14.63</v>
      </c>
      <c r="I30" s="287">
        <v>15</v>
      </c>
      <c r="J30" s="287">
        <v>14.63</v>
      </c>
      <c r="K30" s="287">
        <v>16.850000000000001</v>
      </c>
      <c r="L30" s="287">
        <v>18.329999999999998</v>
      </c>
      <c r="M30" s="287">
        <v>21.65</v>
      </c>
      <c r="N30" s="287">
        <v>22.96</v>
      </c>
      <c r="O30" s="208">
        <f t="shared" si="0"/>
        <v>16.319166666666664</v>
      </c>
    </row>
    <row r="31" spans="1:15" ht="13.5" customHeight="1">
      <c r="A31" s="149" t="s">
        <v>264</v>
      </c>
    </row>
    <row r="32" spans="1:15">
      <c r="C32" s="150"/>
      <c r="D32" s="150"/>
      <c r="E32" s="150"/>
      <c r="F32" s="150"/>
      <c r="G32" s="150"/>
      <c r="H32" s="150"/>
      <c r="I32" s="150"/>
      <c r="J32" s="150"/>
      <c r="K32" s="150"/>
      <c r="L32" s="150"/>
      <c r="M32" s="150"/>
      <c r="N32" s="150"/>
      <c r="O32" s="155"/>
    </row>
    <row r="33" spans="3:15">
      <c r="C33" s="150"/>
      <c r="D33" s="150"/>
      <c r="E33" s="150"/>
      <c r="F33" s="150"/>
      <c r="G33" s="150"/>
      <c r="H33" s="150"/>
      <c r="I33" s="150"/>
      <c r="J33" s="150"/>
      <c r="K33" s="150"/>
      <c r="L33" s="150"/>
      <c r="M33" s="150"/>
      <c r="N33" s="150"/>
      <c r="O33" s="155"/>
    </row>
    <row r="34" spans="3:15">
      <c r="D34" s="150"/>
      <c r="E34" s="150"/>
      <c r="F34" s="150"/>
      <c r="G34" s="150"/>
      <c r="H34" s="150"/>
      <c r="I34" s="150"/>
      <c r="J34" s="150"/>
      <c r="K34" s="150"/>
      <c r="L34" s="150"/>
      <c r="M34" s="150"/>
      <c r="N34" s="150"/>
      <c r="O34" s="155"/>
    </row>
    <row r="35" spans="3:15">
      <c r="D35" s="150"/>
      <c r="E35" s="150"/>
      <c r="F35" s="150"/>
      <c r="G35" s="150"/>
      <c r="H35" s="150"/>
      <c r="I35" s="150"/>
      <c r="J35" s="150"/>
      <c r="K35" s="150"/>
      <c r="L35" s="150"/>
      <c r="M35" s="150"/>
      <c r="N35" s="150"/>
      <c r="O35" s="155"/>
    </row>
    <row r="36" spans="3:15">
      <c r="D36" s="150"/>
      <c r="E36" s="150"/>
      <c r="F36" s="150"/>
      <c r="G36" s="150"/>
      <c r="H36" s="150"/>
      <c r="I36" s="150"/>
      <c r="J36" s="150"/>
      <c r="K36" s="150"/>
      <c r="L36" s="150"/>
      <c r="M36" s="150"/>
      <c r="N36" s="150"/>
      <c r="O36" s="155"/>
    </row>
    <row r="37" spans="3:15">
      <c r="D37" s="150"/>
      <c r="E37" s="150"/>
      <c r="F37" s="150"/>
      <c r="G37" s="150"/>
      <c r="H37" s="150"/>
      <c r="I37" s="150"/>
      <c r="J37" s="150"/>
      <c r="K37" s="150"/>
      <c r="L37" s="150"/>
      <c r="M37" s="150"/>
      <c r="N37" s="150"/>
      <c r="O37" s="155"/>
    </row>
    <row r="38" spans="3:15">
      <c r="D38" s="150"/>
      <c r="E38" s="150"/>
      <c r="F38" s="150"/>
      <c r="G38" s="150"/>
      <c r="H38" s="150"/>
      <c r="I38" s="150"/>
      <c r="J38" s="150"/>
      <c r="K38" s="150"/>
      <c r="L38" s="150"/>
      <c r="M38" s="150"/>
      <c r="N38" s="150"/>
      <c r="O38" s="155"/>
    </row>
    <row r="39" spans="3:15">
      <c r="D39" s="150"/>
      <c r="E39" s="150"/>
      <c r="F39" s="150"/>
      <c r="G39" s="150"/>
      <c r="H39" s="150"/>
      <c r="I39" s="150"/>
      <c r="J39" s="150"/>
      <c r="K39" s="150"/>
      <c r="L39" s="150"/>
      <c r="M39" s="150"/>
      <c r="N39" s="150"/>
      <c r="O39" s="155"/>
    </row>
    <row r="40" spans="3:15">
      <c r="D40" s="150"/>
      <c r="E40" s="150"/>
      <c r="F40" s="150"/>
      <c r="G40" s="150"/>
      <c r="H40" s="150"/>
      <c r="I40" s="150"/>
      <c r="J40" s="150"/>
      <c r="K40" s="150"/>
      <c r="L40" s="150"/>
      <c r="M40" s="150"/>
      <c r="N40" s="150"/>
      <c r="O40" s="155"/>
    </row>
    <row r="41" spans="3:15">
      <c r="D41" s="150"/>
      <c r="E41" s="150"/>
      <c r="F41" s="150"/>
      <c r="G41" s="150"/>
      <c r="H41" s="150"/>
      <c r="I41" s="150"/>
      <c r="J41" s="150"/>
      <c r="K41" s="150"/>
      <c r="L41" s="150"/>
      <c r="M41" s="150"/>
      <c r="N41" s="150"/>
      <c r="O41" s="155"/>
    </row>
    <row r="42" spans="3:15">
      <c r="D42" s="150"/>
      <c r="E42" s="150"/>
      <c r="F42" s="150"/>
      <c r="G42" s="150"/>
      <c r="H42" s="150"/>
      <c r="I42" s="150"/>
      <c r="J42" s="150"/>
      <c r="K42" s="150"/>
      <c r="L42" s="150"/>
      <c r="M42" s="150"/>
      <c r="N42" s="150"/>
      <c r="O42" s="155"/>
    </row>
    <row r="43" spans="3:15">
      <c r="D43" s="150"/>
      <c r="E43" s="150"/>
      <c r="F43" s="150"/>
      <c r="G43" s="150"/>
      <c r="H43" s="150"/>
      <c r="I43" s="150"/>
      <c r="J43" s="150"/>
      <c r="K43" s="150"/>
      <c r="L43" s="150"/>
      <c r="M43" s="150"/>
      <c r="N43" s="150"/>
      <c r="O43" s="155"/>
    </row>
    <row r="44" spans="3:15">
      <c r="D44" s="150"/>
      <c r="E44" s="150"/>
      <c r="F44" s="150"/>
      <c r="G44" s="150"/>
      <c r="H44" s="150"/>
      <c r="I44" s="150"/>
      <c r="J44" s="150"/>
      <c r="K44" s="150"/>
      <c r="L44" s="150"/>
      <c r="M44" s="150"/>
      <c r="N44" s="150"/>
      <c r="O44" s="155"/>
    </row>
    <row r="45" spans="3:15">
      <c r="D45" s="150"/>
      <c r="E45" s="150"/>
      <c r="F45" s="150"/>
      <c r="G45" s="150"/>
      <c r="H45" s="150"/>
      <c r="I45" s="150"/>
      <c r="J45" s="150"/>
      <c r="K45" s="150"/>
      <c r="L45" s="150"/>
      <c r="M45" s="150"/>
      <c r="N45" s="150"/>
      <c r="O45" s="155"/>
    </row>
    <row r="46" spans="3:15">
      <c r="D46" s="150"/>
      <c r="E46" s="150"/>
      <c r="F46" s="150"/>
      <c r="G46" s="150"/>
      <c r="H46" s="150"/>
      <c r="I46" s="150"/>
      <c r="J46" s="150"/>
      <c r="K46" s="150"/>
      <c r="L46" s="150"/>
      <c r="M46" s="150"/>
      <c r="N46" s="150"/>
      <c r="O46" s="155"/>
    </row>
    <row r="47" spans="3:15">
      <c r="D47" s="150"/>
      <c r="E47" s="150"/>
      <c r="F47" s="150"/>
      <c r="G47" s="150"/>
      <c r="H47" s="150"/>
      <c r="I47" s="150"/>
      <c r="J47" s="150"/>
      <c r="K47" s="150"/>
      <c r="L47" s="150"/>
      <c r="M47" s="150"/>
      <c r="N47" s="150"/>
      <c r="O47" s="155"/>
    </row>
    <row r="48" spans="3:15">
      <c r="D48" s="150"/>
      <c r="E48" s="150"/>
      <c r="F48" s="150"/>
      <c r="G48" s="150"/>
      <c r="H48" s="150"/>
      <c r="I48" s="150"/>
      <c r="J48" s="150"/>
      <c r="K48" s="150"/>
      <c r="L48" s="150"/>
      <c r="M48" s="150"/>
      <c r="N48" s="150"/>
      <c r="O48" s="155"/>
    </row>
    <row r="49" spans="4:15">
      <c r="D49" s="150"/>
      <c r="E49" s="150"/>
      <c r="F49" s="150"/>
      <c r="G49" s="150"/>
      <c r="H49" s="150"/>
      <c r="I49" s="150"/>
      <c r="J49" s="150"/>
      <c r="K49" s="150"/>
      <c r="L49" s="150"/>
      <c r="M49" s="150"/>
      <c r="N49" s="150"/>
      <c r="O49" s="155"/>
    </row>
    <row r="50" spans="4:15">
      <c r="D50" s="150"/>
      <c r="E50" s="150"/>
      <c r="F50" s="150"/>
      <c r="G50" s="150"/>
      <c r="H50" s="150"/>
      <c r="I50" s="150"/>
      <c r="J50" s="150"/>
      <c r="K50" s="150"/>
      <c r="L50" s="150"/>
      <c r="M50" s="150"/>
      <c r="N50" s="150"/>
      <c r="O50" s="155"/>
    </row>
    <row r="51" spans="4:15">
      <c r="D51" s="150"/>
      <c r="E51" s="150"/>
      <c r="F51" s="150"/>
      <c r="G51" s="150"/>
      <c r="H51" s="150"/>
      <c r="I51" s="150"/>
      <c r="J51" s="150"/>
      <c r="K51" s="150"/>
      <c r="L51" s="150"/>
      <c r="M51" s="150"/>
      <c r="N51" s="150"/>
      <c r="O51" s="155"/>
    </row>
    <row r="52" spans="4:15">
      <c r="D52" s="150"/>
      <c r="E52" s="150"/>
      <c r="F52" s="150"/>
      <c r="G52" s="150"/>
      <c r="H52" s="150"/>
      <c r="I52" s="150"/>
      <c r="J52" s="150"/>
      <c r="K52" s="150"/>
      <c r="L52" s="150"/>
      <c r="M52" s="150"/>
      <c r="N52" s="150"/>
      <c r="O52" s="155"/>
    </row>
    <row r="53" spans="4:15">
      <c r="D53" s="150"/>
      <c r="E53" s="150"/>
      <c r="F53" s="150"/>
      <c r="G53" s="150"/>
      <c r="H53" s="150"/>
      <c r="I53" s="150"/>
      <c r="J53" s="150"/>
      <c r="K53" s="150"/>
      <c r="L53" s="150"/>
      <c r="M53" s="150"/>
      <c r="N53" s="150"/>
      <c r="O53" s="155"/>
    </row>
    <row r="54" spans="4:15">
      <c r="D54" s="150"/>
      <c r="E54" s="150"/>
      <c r="F54" s="150"/>
      <c r="G54" s="150"/>
      <c r="H54" s="150"/>
      <c r="I54" s="150"/>
      <c r="J54" s="150"/>
      <c r="K54" s="150"/>
      <c r="L54" s="150"/>
      <c r="M54" s="150"/>
      <c r="N54" s="150"/>
      <c r="O54" s="155"/>
    </row>
    <row r="55" spans="4:15">
      <c r="D55" s="150"/>
      <c r="E55" s="150"/>
      <c r="F55" s="150"/>
      <c r="G55" s="150"/>
      <c r="H55" s="150"/>
      <c r="I55" s="150"/>
      <c r="J55" s="150"/>
      <c r="K55" s="150"/>
      <c r="L55" s="150"/>
      <c r="M55" s="150"/>
      <c r="N55" s="150"/>
      <c r="O55" s="155"/>
    </row>
    <row r="56" spans="4:15">
      <c r="D56" s="150"/>
      <c r="E56" s="150"/>
      <c r="F56" s="150"/>
      <c r="G56" s="150"/>
      <c r="H56" s="150"/>
      <c r="I56" s="150"/>
      <c r="J56" s="150"/>
      <c r="K56" s="150"/>
      <c r="L56" s="150"/>
      <c r="M56" s="150"/>
      <c r="N56" s="150"/>
      <c r="O56" s="155"/>
    </row>
    <row r="57" spans="4:15">
      <c r="D57" s="150"/>
      <c r="E57" s="150"/>
      <c r="F57" s="150"/>
      <c r="G57" s="150"/>
      <c r="H57" s="150"/>
      <c r="I57" s="150"/>
      <c r="J57" s="150"/>
      <c r="K57" s="150"/>
      <c r="L57" s="150"/>
      <c r="M57" s="150"/>
      <c r="N57" s="150"/>
      <c r="O57" s="155"/>
    </row>
    <row r="58" spans="4:15">
      <c r="D58" s="150"/>
      <c r="E58" s="150"/>
      <c r="F58" s="150"/>
      <c r="G58" s="150"/>
      <c r="H58" s="150"/>
      <c r="I58" s="150"/>
      <c r="J58" s="150"/>
      <c r="K58" s="150"/>
      <c r="L58" s="150"/>
      <c r="M58" s="150"/>
      <c r="N58" s="150"/>
      <c r="O58" s="155"/>
    </row>
    <row r="59" spans="4:15">
      <c r="D59" s="150"/>
      <c r="E59" s="150"/>
      <c r="F59" s="150"/>
      <c r="G59" s="150"/>
      <c r="H59" s="150"/>
      <c r="I59" s="150"/>
      <c r="J59" s="150"/>
      <c r="K59" s="150"/>
      <c r="L59" s="150"/>
      <c r="M59" s="150"/>
      <c r="N59" s="150"/>
      <c r="O59" s="155"/>
    </row>
    <row r="60" spans="4:15">
      <c r="D60" s="150"/>
      <c r="E60" s="150"/>
      <c r="F60" s="150"/>
      <c r="G60" s="150"/>
      <c r="H60" s="150"/>
      <c r="I60" s="150"/>
      <c r="J60" s="150"/>
      <c r="K60" s="150"/>
      <c r="L60" s="150"/>
      <c r="M60" s="150"/>
      <c r="N60" s="150"/>
      <c r="O60" s="155"/>
    </row>
    <row r="61" spans="4:15">
      <c r="D61" s="150"/>
      <c r="E61" s="150"/>
      <c r="F61" s="150"/>
      <c r="G61" s="150"/>
      <c r="H61" s="150"/>
      <c r="I61" s="150"/>
      <c r="J61" s="150"/>
      <c r="K61" s="150"/>
      <c r="L61" s="150"/>
      <c r="M61" s="150"/>
      <c r="N61" s="150"/>
      <c r="O61" s="155"/>
    </row>
    <row r="62" spans="4:15">
      <c r="D62" s="150"/>
      <c r="E62" s="150"/>
      <c r="F62" s="150"/>
      <c r="G62" s="150"/>
      <c r="H62" s="150"/>
      <c r="I62" s="150"/>
      <c r="J62" s="150"/>
      <c r="K62" s="150"/>
      <c r="L62" s="150"/>
      <c r="M62" s="150"/>
      <c r="N62" s="150"/>
      <c r="O62" s="155"/>
    </row>
    <row r="63" spans="4:15">
      <c r="D63" s="150"/>
      <c r="E63" s="150"/>
      <c r="F63" s="150"/>
      <c r="G63" s="150"/>
      <c r="H63" s="150"/>
      <c r="I63" s="150"/>
      <c r="J63" s="150"/>
      <c r="K63" s="150"/>
      <c r="L63" s="150"/>
      <c r="M63" s="150"/>
      <c r="N63" s="150"/>
      <c r="O63" s="155"/>
    </row>
    <row r="64" spans="4:15">
      <c r="D64" s="150"/>
      <c r="E64" s="150"/>
      <c r="F64" s="150"/>
      <c r="G64" s="150"/>
      <c r="H64" s="150"/>
      <c r="I64" s="150"/>
      <c r="J64" s="150"/>
      <c r="K64" s="150"/>
      <c r="L64" s="150"/>
      <c r="M64" s="150"/>
      <c r="N64" s="150"/>
      <c r="O64" s="155"/>
    </row>
    <row r="65" spans="4:15">
      <c r="D65" s="150"/>
      <c r="E65" s="150"/>
      <c r="F65" s="150"/>
      <c r="G65" s="150"/>
      <c r="H65" s="150"/>
      <c r="I65" s="150"/>
      <c r="J65" s="150"/>
      <c r="K65" s="150"/>
      <c r="L65" s="150"/>
      <c r="M65" s="150"/>
      <c r="N65" s="150"/>
      <c r="O65" s="155"/>
    </row>
    <row r="66" spans="4:15">
      <c r="D66" s="150"/>
      <c r="E66" s="150"/>
      <c r="F66" s="150"/>
      <c r="G66" s="150"/>
      <c r="H66" s="150"/>
      <c r="I66" s="150"/>
      <c r="J66" s="150"/>
      <c r="K66" s="150"/>
      <c r="L66" s="150"/>
      <c r="M66" s="150"/>
      <c r="N66" s="150"/>
      <c r="O66" s="155"/>
    </row>
    <row r="67" spans="4:15">
      <c r="D67" s="150"/>
      <c r="E67" s="150"/>
      <c r="F67" s="150"/>
      <c r="G67" s="150"/>
      <c r="H67" s="150"/>
      <c r="I67" s="150"/>
      <c r="J67" s="150"/>
      <c r="K67" s="150"/>
      <c r="L67" s="150"/>
      <c r="M67" s="150"/>
      <c r="N67" s="150"/>
      <c r="O67" s="155"/>
    </row>
    <row r="68" spans="4:15">
      <c r="D68" s="150"/>
      <c r="E68" s="150"/>
      <c r="F68" s="150"/>
      <c r="G68" s="150"/>
      <c r="H68" s="150"/>
      <c r="I68" s="150"/>
      <c r="J68" s="150"/>
      <c r="K68" s="150"/>
      <c r="L68" s="150"/>
      <c r="M68" s="150"/>
      <c r="N68" s="150"/>
      <c r="O68" s="155"/>
    </row>
    <row r="69" spans="4:15">
      <c r="D69" s="150"/>
      <c r="E69" s="150"/>
      <c r="F69" s="150"/>
      <c r="G69" s="150"/>
      <c r="H69" s="150"/>
      <c r="I69" s="150"/>
      <c r="J69" s="150"/>
      <c r="K69" s="150"/>
      <c r="L69" s="150"/>
      <c r="M69" s="150"/>
      <c r="N69" s="150"/>
      <c r="O69" s="155"/>
    </row>
    <row r="70" spans="4:15">
      <c r="D70" s="150"/>
      <c r="E70" s="150"/>
      <c r="F70" s="150"/>
      <c r="G70" s="150"/>
      <c r="H70" s="150"/>
      <c r="I70" s="150"/>
      <c r="J70" s="150"/>
      <c r="K70" s="150"/>
      <c r="L70" s="150"/>
      <c r="M70" s="150"/>
      <c r="N70" s="150"/>
      <c r="O70" s="155"/>
    </row>
    <row r="71" spans="4:15">
      <c r="D71" s="150"/>
      <c r="E71" s="150"/>
      <c r="F71" s="150"/>
      <c r="G71" s="150"/>
      <c r="H71" s="150"/>
      <c r="I71" s="150"/>
      <c r="J71" s="150"/>
      <c r="K71" s="150"/>
      <c r="L71" s="150"/>
      <c r="M71" s="150"/>
      <c r="N71" s="150"/>
      <c r="O71" s="155"/>
    </row>
    <row r="72" spans="4:15">
      <c r="D72" s="150"/>
      <c r="E72" s="150"/>
      <c r="F72" s="150"/>
      <c r="G72" s="150"/>
      <c r="H72" s="150"/>
      <c r="I72" s="150"/>
      <c r="J72" s="150"/>
      <c r="K72" s="150"/>
      <c r="L72" s="150"/>
      <c r="M72" s="150"/>
      <c r="N72" s="150"/>
      <c r="O72" s="155"/>
    </row>
    <row r="73" spans="4:15">
      <c r="D73" s="150"/>
      <c r="E73" s="150"/>
      <c r="F73" s="150"/>
      <c r="G73" s="150"/>
      <c r="H73" s="150"/>
      <c r="I73" s="150"/>
      <c r="J73" s="150"/>
      <c r="K73" s="150"/>
      <c r="L73" s="150"/>
      <c r="M73" s="150"/>
      <c r="N73" s="150"/>
      <c r="O73" s="155"/>
    </row>
    <row r="74" spans="4:15">
      <c r="D74" s="150"/>
      <c r="E74" s="150"/>
      <c r="F74" s="150"/>
      <c r="G74" s="150"/>
      <c r="H74" s="150"/>
      <c r="I74" s="150"/>
      <c r="J74" s="150"/>
      <c r="K74" s="150"/>
      <c r="L74" s="150"/>
      <c r="M74" s="150"/>
      <c r="N74" s="150"/>
      <c r="O74" s="155"/>
    </row>
    <row r="75" spans="4:15">
      <c r="D75" s="150"/>
      <c r="E75" s="150"/>
      <c r="F75" s="150"/>
      <c r="G75" s="150"/>
      <c r="H75" s="150"/>
      <c r="I75" s="150"/>
      <c r="J75" s="150"/>
      <c r="K75" s="150"/>
      <c r="L75" s="150"/>
      <c r="M75" s="150"/>
      <c r="N75" s="150"/>
      <c r="O75" s="155"/>
    </row>
    <row r="76" spans="4:15">
      <c r="D76" s="150"/>
      <c r="E76" s="150"/>
      <c r="F76" s="150"/>
      <c r="G76" s="150"/>
      <c r="H76" s="150"/>
      <c r="I76" s="150"/>
      <c r="J76" s="150"/>
      <c r="K76" s="150"/>
      <c r="L76" s="150"/>
      <c r="M76" s="150"/>
      <c r="N76" s="150"/>
      <c r="O76" s="155"/>
    </row>
    <row r="77" spans="4:15">
      <c r="D77" s="150"/>
      <c r="E77" s="150"/>
      <c r="F77" s="150"/>
      <c r="G77" s="150"/>
      <c r="H77" s="150"/>
      <c r="I77" s="150"/>
      <c r="J77" s="150"/>
      <c r="K77" s="150"/>
      <c r="L77" s="150"/>
      <c r="M77" s="150"/>
      <c r="N77" s="150"/>
      <c r="O77" s="155"/>
    </row>
    <row r="78" spans="4:15">
      <c r="D78" s="150"/>
      <c r="E78" s="150"/>
      <c r="F78" s="150"/>
      <c r="G78" s="150"/>
      <c r="H78" s="150"/>
      <c r="I78" s="150"/>
      <c r="J78" s="150"/>
      <c r="K78" s="150"/>
      <c r="L78" s="150"/>
      <c r="M78" s="150"/>
      <c r="N78" s="150"/>
      <c r="O78" s="155"/>
    </row>
    <row r="79" spans="4:15">
      <c r="D79" s="150"/>
      <c r="E79" s="150"/>
      <c r="F79" s="150"/>
      <c r="G79" s="150"/>
      <c r="H79" s="150"/>
      <c r="I79" s="150"/>
      <c r="J79" s="150"/>
      <c r="K79" s="150"/>
      <c r="L79" s="150"/>
      <c r="M79" s="150"/>
      <c r="N79" s="150"/>
      <c r="O79" s="155"/>
    </row>
    <row r="80" spans="4:15">
      <c r="D80" s="150"/>
      <c r="E80" s="150"/>
      <c r="F80" s="150"/>
      <c r="G80" s="150"/>
      <c r="H80" s="150"/>
      <c r="I80" s="150"/>
      <c r="J80" s="150"/>
      <c r="K80" s="150"/>
      <c r="L80" s="150"/>
      <c r="M80" s="150"/>
      <c r="N80" s="150"/>
      <c r="O80" s="155"/>
    </row>
    <row r="81" spans="4:15">
      <c r="D81" s="150"/>
      <c r="E81" s="150"/>
      <c r="F81" s="150"/>
      <c r="G81" s="150"/>
      <c r="H81" s="150"/>
      <c r="I81" s="150"/>
      <c r="J81" s="150"/>
      <c r="K81" s="150"/>
      <c r="L81" s="150"/>
      <c r="M81" s="150"/>
      <c r="N81" s="150"/>
      <c r="O81" s="155"/>
    </row>
    <row r="82" spans="4:15">
      <c r="D82" s="150"/>
      <c r="E82" s="150"/>
      <c r="F82" s="150"/>
      <c r="G82" s="150"/>
      <c r="H82" s="150"/>
      <c r="I82" s="150"/>
      <c r="J82" s="150"/>
      <c r="K82" s="150"/>
      <c r="L82" s="150"/>
      <c r="M82" s="150"/>
      <c r="N82" s="150"/>
      <c r="O82" s="155"/>
    </row>
    <row r="83" spans="4:15">
      <c r="D83" s="150"/>
      <c r="E83" s="150"/>
      <c r="F83" s="150"/>
      <c r="G83" s="150"/>
      <c r="H83" s="150"/>
      <c r="I83" s="150"/>
      <c r="J83" s="150"/>
      <c r="K83" s="150"/>
      <c r="L83" s="150"/>
      <c r="M83" s="150"/>
      <c r="N83" s="150"/>
      <c r="O83" s="155"/>
    </row>
    <row r="84" spans="4:15">
      <c r="D84" s="150"/>
      <c r="E84" s="150"/>
      <c r="F84" s="150"/>
      <c r="G84" s="150"/>
      <c r="H84" s="150"/>
      <c r="I84" s="150"/>
      <c r="J84" s="150"/>
      <c r="K84" s="150"/>
      <c r="L84" s="150"/>
      <c r="M84" s="150"/>
      <c r="N84" s="150"/>
      <c r="O84" s="155"/>
    </row>
    <row r="85" spans="4:15">
      <c r="D85" s="150"/>
      <c r="E85" s="150"/>
      <c r="F85" s="150"/>
      <c r="G85" s="150"/>
      <c r="H85" s="150"/>
      <c r="I85" s="150"/>
      <c r="J85" s="150"/>
      <c r="K85" s="150"/>
      <c r="L85" s="150"/>
      <c r="M85" s="150"/>
      <c r="N85" s="150"/>
      <c r="O85" s="155"/>
    </row>
    <row r="86" spans="4:15">
      <c r="D86" s="150"/>
      <c r="E86" s="150"/>
      <c r="F86" s="150"/>
      <c r="G86" s="150"/>
      <c r="H86" s="150"/>
      <c r="I86" s="150"/>
      <c r="J86" s="150"/>
      <c r="K86" s="150"/>
      <c r="L86" s="150"/>
      <c r="M86" s="150"/>
      <c r="N86" s="150"/>
      <c r="O86" s="155"/>
    </row>
    <row r="87" spans="4:15">
      <c r="D87" s="150"/>
      <c r="E87" s="150"/>
      <c r="F87" s="150"/>
      <c r="G87" s="150"/>
      <c r="H87" s="150"/>
      <c r="I87" s="150"/>
      <c r="J87" s="150"/>
      <c r="K87" s="150"/>
      <c r="L87" s="150"/>
      <c r="M87" s="150"/>
      <c r="N87" s="150"/>
      <c r="O87" s="155"/>
    </row>
    <row r="88" spans="4:15">
      <c r="D88" s="150"/>
      <c r="E88" s="150"/>
      <c r="F88" s="150"/>
      <c r="G88" s="150"/>
      <c r="H88" s="150"/>
      <c r="I88" s="150"/>
      <c r="J88" s="150"/>
      <c r="K88" s="150"/>
      <c r="L88" s="150"/>
      <c r="M88" s="150"/>
      <c r="N88" s="150"/>
      <c r="O88" s="155"/>
    </row>
    <row r="89" spans="4:15">
      <c r="D89" s="150"/>
      <c r="E89" s="150"/>
      <c r="F89" s="150"/>
      <c r="G89" s="150"/>
      <c r="H89" s="150"/>
      <c r="I89" s="150"/>
      <c r="J89" s="150"/>
      <c r="K89" s="150"/>
      <c r="L89" s="150"/>
      <c r="M89" s="150"/>
      <c r="N89" s="150"/>
      <c r="O89" s="155"/>
    </row>
    <row r="90" spans="4:15">
      <c r="D90" s="150"/>
      <c r="E90" s="150"/>
      <c r="F90" s="150"/>
      <c r="G90" s="150"/>
      <c r="H90" s="150"/>
      <c r="I90" s="150"/>
      <c r="J90" s="150"/>
      <c r="K90" s="150"/>
      <c r="L90" s="150"/>
      <c r="M90" s="150"/>
      <c r="N90" s="150"/>
      <c r="O90" s="155"/>
    </row>
    <row r="91" spans="4:15">
      <c r="D91" s="150"/>
      <c r="E91" s="150"/>
      <c r="F91" s="150"/>
      <c r="G91" s="150"/>
      <c r="H91" s="150"/>
      <c r="I91" s="150"/>
      <c r="J91" s="150"/>
      <c r="K91" s="150"/>
      <c r="L91" s="150"/>
      <c r="M91" s="150"/>
      <c r="N91" s="150"/>
      <c r="O91" s="155"/>
    </row>
    <row r="92" spans="4:15">
      <c r="D92" s="150"/>
      <c r="E92" s="150"/>
      <c r="F92" s="150"/>
      <c r="G92" s="150"/>
      <c r="H92" s="150"/>
      <c r="I92" s="150"/>
      <c r="J92" s="150"/>
      <c r="K92" s="150"/>
      <c r="L92" s="150"/>
      <c r="M92" s="150"/>
      <c r="N92" s="150"/>
      <c r="O92" s="155"/>
    </row>
    <row r="93" spans="4:15">
      <c r="D93" s="150"/>
      <c r="E93" s="150"/>
      <c r="F93" s="150"/>
      <c r="G93" s="150"/>
      <c r="H93" s="150"/>
      <c r="I93" s="150"/>
      <c r="J93" s="150"/>
      <c r="K93" s="150"/>
      <c r="L93" s="150"/>
      <c r="M93" s="150"/>
      <c r="N93" s="150"/>
      <c r="O93" s="155"/>
    </row>
    <row r="94" spans="4:15">
      <c r="D94" s="150"/>
      <c r="E94" s="150"/>
      <c r="F94" s="150"/>
      <c r="G94" s="150"/>
      <c r="H94" s="150"/>
      <c r="I94" s="150"/>
      <c r="J94" s="150"/>
      <c r="K94" s="150"/>
      <c r="L94" s="150"/>
      <c r="M94" s="150"/>
      <c r="N94" s="150"/>
      <c r="O94" s="155"/>
    </row>
    <row r="95" spans="4:15">
      <c r="D95" s="150"/>
      <c r="E95" s="150"/>
      <c r="F95" s="150"/>
      <c r="G95" s="150"/>
      <c r="H95" s="150"/>
      <c r="I95" s="150"/>
      <c r="J95" s="150"/>
      <c r="K95" s="150"/>
      <c r="L95" s="150"/>
      <c r="M95" s="150"/>
      <c r="N95" s="150"/>
      <c r="O95" s="155"/>
    </row>
    <row r="96" spans="4:15">
      <c r="D96" s="150"/>
      <c r="E96" s="150"/>
      <c r="F96" s="150"/>
      <c r="G96" s="150"/>
      <c r="H96" s="150"/>
      <c r="I96" s="150"/>
      <c r="J96" s="150"/>
      <c r="K96" s="150"/>
      <c r="L96" s="150"/>
      <c r="M96" s="150"/>
      <c r="N96" s="150"/>
      <c r="O96" s="155"/>
    </row>
    <row r="97" spans="4:15">
      <c r="D97" s="150"/>
      <c r="E97" s="150"/>
      <c r="F97" s="150"/>
      <c r="G97" s="150"/>
      <c r="H97" s="150"/>
      <c r="I97" s="150"/>
      <c r="J97" s="150"/>
      <c r="K97" s="150"/>
      <c r="L97" s="150"/>
      <c r="M97" s="150"/>
      <c r="N97" s="150"/>
      <c r="O97" s="155"/>
    </row>
    <row r="98" spans="4:15">
      <c r="D98" s="150"/>
      <c r="E98" s="150"/>
      <c r="F98" s="150"/>
      <c r="G98" s="150"/>
      <c r="H98" s="150"/>
      <c r="I98" s="150"/>
      <c r="J98" s="150"/>
      <c r="K98" s="150"/>
      <c r="L98" s="150"/>
      <c r="M98" s="150"/>
      <c r="N98" s="150"/>
      <c r="O98" s="155"/>
    </row>
    <row r="99" spans="4:15">
      <c r="D99" s="150"/>
      <c r="E99" s="150"/>
      <c r="F99" s="150"/>
      <c r="G99" s="150"/>
      <c r="H99" s="150"/>
      <c r="I99" s="150"/>
      <c r="J99" s="150"/>
      <c r="K99" s="150"/>
      <c r="L99" s="150"/>
      <c r="M99" s="150"/>
      <c r="N99" s="150"/>
      <c r="O99" s="155"/>
    </row>
    <row r="100" spans="4:15">
      <c r="D100" s="150"/>
      <c r="E100" s="150"/>
      <c r="F100" s="150"/>
      <c r="G100" s="150"/>
      <c r="H100" s="150"/>
      <c r="I100" s="150"/>
      <c r="J100" s="150"/>
      <c r="K100" s="150"/>
      <c r="L100" s="150"/>
      <c r="M100" s="150"/>
      <c r="N100" s="150"/>
      <c r="O100" s="155"/>
    </row>
    <row r="101" spans="4:15">
      <c r="D101" s="150"/>
      <c r="E101" s="150"/>
      <c r="F101" s="150"/>
      <c r="G101" s="150"/>
      <c r="H101" s="150"/>
      <c r="I101" s="150"/>
      <c r="J101" s="150"/>
      <c r="K101" s="150"/>
      <c r="L101" s="150"/>
      <c r="M101" s="150"/>
      <c r="N101" s="150"/>
      <c r="O101" s="155"/>
    </row>
    <row r="102" spans="4:15">
      <c r="D102" s="150"/>
      <c r="E102" s="150"/>
      <c r="F102" s="150"/>
      <c r="G102" s="150"/>
      <c r="H102" s="150"/>
      <c r="I102" s="150"/>
      <c r="J102" s="150"/>
      <c r="K102" s="150"/>
      <c r="L102" s="150"/>
      <c r="M102" s="150"/>
      <c r="N102" s="150"/>
      <c r="O102" s="155"/>
    </row>
    <row r="103" spans="4:15">
      <c r="D103" s="150"/>
      <c r="E103" s="150"/>
      <c r="F103" s="150"/>
      <c r="G103" s="150"/>
      <c r="H103" s="150"/>
      <c r="I103" s="150"/>
      <c r="J103" s="150"/>
      <c r="K103" s="150"/>
      <c r="L103" s="150"/>
      <c r="M103" s="150"/>
      <c r="N103" s="150"/>
      <c r="O103" s="155"/>
    </row>
    <row r="104" spans="4:15">
      <c r="D104" s="150"/>
      <c r="E104" s="150"/>
      <c r="F104" s="150"/>
      <c r="G104" s="150"/>
      <c r="H104" s="150"/>
      <c r="I104" s="150"/>
      <c r="J104" s="150"/>
      <c r="K104" s="150"/>
      <c r="L104" s="150"/>
      <c r="M104" s="150"/>
      <c r="N104" s="150"/>
      <c r="O104" s="155"/>
    </row>
    <row r="105" spans="4:15">
      <c r="D105" s="150"/>
      <c r="E105" s="150"/>
      <c r="F105" s="150"/>
      <c r="G105" s="150"/>
      <c r="H105" s="150"/>
      <c r="I105" s="150"/>
      <c r="J105" s="150"/>
      <c r="K105" s="150"/>
      <c r="L105" s="150"/>
      <c r="M105" s="150"/>
      <c r="N105" s="150"/>
      <c r="O105" s="155"/>
    </row>
    <row r="106" spans="4:15">
      <c r="D106" s="150"/>
      <c r="E106" s="150"/>
      <c r="F106" s="150"/>
      <c r="G106" s="150"/>
      <c r="H106" s="150"/>
      <c r="I106" s="150"/>
      <c r="J106" s="150"/>
      <c r="K106" s="150"/>
      <c r="L106" s="150"/>
      <c r="M106" s="150"/>
      <c r="N106" s="150"/>
      <c r="O106" s="155"/>
    </row>
    <row r="107" spans="4:15">
      <c r="D107" s="150"/>
      <c r="E107" s="150"/>
      <c r="F107" s="150"/>
      <c r="G107" s="150"/>
      <c r="H107" s="150"/>
      <c r="I107" s="150"/>
      <c r="J107" s="150"/>
      <c r="K107" s="150"/>
      <c r="L107" s="150"/>
      <c r="M107" s="150"/>
      <c r="N107" s="150"/>
      <c r="O107" s="155"/>
    </row>
    <row r="108" spans="4:15">
      <c r="D108" s="150"/>
      <c r="E108" s="150"/>
      <c r="F108" s="150"/>
      <c r="G108" s="150"/>
      <c r="H108" s="150"/>
      <c r="I108" s="150"/>
      <c r="J108" s="150"/>
      <c r="K108" s="150"/>
      <c r="L108" s="150"/>
      <c r="M108" s="150"/>
      <c r="N108" s="150"/>
      <c r="O108" s="155"/>
    </row>
    <row r="109" spans="4:15">
      <c r="D109" s="150"/>
      <c r="E109" s="150"/>
      <c r="F109" s="150"/>
      <c r="G109" s="150"/>
      <c r="H109" s="150"/>
      <c r="I109" s="150"/>
      <c r="J109" s="150"/>
      <c r="K109" s="150"/>
      <c r="L109" s="150"/>
      <c r="M109" s="150"/>
      <c r="N109" s="150"/>
      <c r="O109" s="155"/>
    </row>
    <row r="110" spans="4:15">
      <c r="D110" s="150"/>
      <c r="E110" s="150"/>
      <c r="F110" s="150"/>
      <c r="G110" s="150"/>
      <c r="H110" s="150"/>
      <c r="I110" s="150"/>
      <c r="J110" s="150"/>
      <c r="K110" s="150"/>
      <c r="L110" s="150"/>
      <c r="M110" s="150"/>
      <c r="N110" s="150"/>
      <c r="O110" s="155"/>
    </row>
    <row r="111" spans="4:15">
      <c r="D111" s="150"/>
      <c r="E111" s="150"/>
      <c r="F111" s="150"/>
      <c r="G111" s="150"/>
      <c r="H111" s="150"/>
      <c r="I111" s="150"/>
      <c r="J111" s="150"/>
      <c r="K111" s="150"/>
      <c r="L111" s="150"/>
      <c r="M111" s="150"/>
      <c r="N111" s="150"/>
      <c r="O111" s="155"/>
    </row>
    <row r="112" spans="4:15">
      <c r="D112" s="150"/>
      <c r="E112" s="150"/>
      <c r="F112" s="150"/>
      <c r="G112" s="150"/>
      <c r="H112" s="150"/>
      <c r="I112" s="150"/>
      <c r="J112" s="150"/>
      <c r="K112" s="150"/>
      <c r="L112" s="150"/>
      <c r="M112" s="150"/>
      <c r="N112" s="150"/>
      <c r="O112" s="155"/>
    </row>
    <row r="113" spans="4:15">
      <c r="D113" s="150"/>
      <c r="E113" s="150"/>
      <c r="F113" s="150"/>
      <c r="G113" s="150"/>
      <c r="H113" s="150"/>
      <c r="I113" s="150"/>
      <c r="J113" s="150"/>
      <c r="K113" s="150"/>
      <c r="L113" s="150"/>
      <c r="M113" s="150"/>
      <c r="N113" s="150"/>
      <c r="O113" s="155"/>
    </row>
    <row r="114" spans="4:15">
      <c r="D114" s="150"/>
      <c r="E114" s="150"/>
      <c r="F114" s="150"/>
      <c r="G114" s="150"/>
      <c r="H114" s="150"/>
      <c r="I114" s="150"/>
      <c r="J114" s="150"/>
      <c r="K114" s="150"/>
      <c r="L114" s="150"/>
      <c r="M114" s="150"/>
      <c r="N114" s="150"/>
      <c r="O114" s="155"/>
    </row>
    <row r="115" spans="4:15">
      <c r="D115" s="150"/>
      <c r="E115" s="150"/>
      <c r="F115" s="150"/>
      <c r="G115" s="150"/>
      <c r="H115" s="150"/>
      <c r="I115" s="150"/>
      <c r="J115" s="150"/>
      <c r="K115" s="150"/>
      <c r="L115" s="150"/>
      <c r="M115" s="150"/>
      <c r="N115" s="150"/>
      <c r="O115" s="155"/>
    </row>
    <row r="116" spans="4:15">
      <c r="D116" s="150"/>
      <c r="E116" s="150"/>
      <c r="F116" s="150"/>
      <c r="G116" s="150"/>
      <c r="H116" s="150"/>
      <c r="I116" s="150"/>
      <c r="J116" s="150"/>
      <c r="K116" s="150"/>
      <c r="L116" s="150"/>
      <c r="M116" s="150"/>
      <c r="N116" s="150"/>
      <c r="O116" s="155"/>
    </row>
    <row r="117" spans="4:15">
      <c r="D117" s="150"/>
      <c r="E117" s="150"/>
      <c r="F117" s="150"/>
      <c r="G117" s="150"/>
      <c r="H117" s="150"/>
      <c r="I117" s="150"/>
      <c r="J117" s="150"/>
      <c r="K117" s="150"/>
      <c r="L117" s="150"/>
      <c r="M117" s="150"/>
      <c r="N117" s="150"/>
      <c r="O117" s="155"/>
    </row>
    <row r="118" spans="4:15">
      <c r="D118" s="150"/>
      <c r="E118" s="150"/>
      <c r="F118" s="150"/>
      <c r="G118" s="150"/>
      <c r="H118" s="150"/>
      <c r="I118" s="150"/>
      <c r="J118" s="150"/>
      <c r="K118" s="150"/>
      <c r="L118" s="150"/>
      <c r="M118" s="150"/>
      <c r="N118" s="150"/>
      <c r="O118" s="155"/>
    </row>
    <row r="119" spans="4:15">
      <c r="D119" s="150"/>
      <c r="E119" s="150"/>
      <c r="F119" s="150"/>
      <c r="G119" s="150"/>
      <c r="H119" s="150"/>
      <c r="I119" s="150"/>
      <c r="J119" s="150"/>
      <c r="K119" s="150"/>
      <c r="L119" s="150"/>
      <c r="M119" s="150"/>
      <c r="N119" s="150"/>
      <c r="O119" s="155"/>
    </row>
    <row r="120" spans="4:15">
      <c r="D120" s="150"/>
      <c r="E120" s="150"/>
      <c r="F120" s="150"/>
      <c r="G120" s="150"/>
      <c r="H120" s="150"/>
      <c r="I120" s="150"/>
      <c r="J120" s="150"/>
      <c r="K120" s="150"/>
      <c r="L120" s="150"/>
      <c r="M120" s="150"/>
      <c r="N120" s="150"/>
      <c r="O120" s="155"/>
    </row>
    <row r="121" spans="4:15">
      <c r="D121" s="150"/>
      <c r="E121" s="150"/>
      <c r="F121" s="150"/>
      <c r="G121" s="150"/>
      <c r="H121" s="150"/>
      <c r="I121" s="150"/>
      <c r="J121" s="150"/>
      <c r="K121" s="150"/>
      <c r="L121" s="150"/>
      <c r="M121" s="150"/>
      <c r="N121" s="150"/>
      <c r="O121" s="155"/>
    </row>
    <row r="122" spans="4:15">
      <c r="D122" s="150"/>
      <c r="E122" s="150"/>
      <c r="F122" s="150"/>
      <c r="G122" s="150"/>
      <c r="H122" s="150"/>
      <c r="I122" s="150"/>
      <c r="J122" s="150"/>
      <c r="K122" s="150"/>
      <c r="L122" s="150"/>
      <c r="M122" s="150"/>
      <c r="N122" s="150"/>
      <c r="O122" s="155"/>
    </row>
    <row r="123" spans="4:15">
      <c r="D123" s="150"/>
      <c r="E123" s="150"/>
      <c r="F123" s="150"/>
      <c r="G123" s="150"/>
      <c r="H123" s="150"/>
      <c r="I123" s="150"/>
      <c r="J123" s="150"/>
      <c r="K123" s="150"/>
      <c r="L123" s="150"/>
      <c r="M123" s="150"/>
      <c r="N123" s="150"/>
      <c r="O123" s="155"/>
    </row>
    <row r="124" spans="4:15">
      <c r="D124" s="150"/>
      <c r="E124" s="150"/>
      <c r="F124" s="150"/>
      <c r="G124" s="150"/>
      <c r="H124" s="150"/>
      <c r="I124" s="150"/>
      <c r="J124" s="150"/>
      <c r="K124" s="150"/>
      <c r="L124" s="150"/>
      <c r="M124" s="150"/>
      <c r="N124" s="150"/>
      <c r="O124" s="155"/>
    </row>
    <row r="125" spans="4:15">
      <c r="D125" s="150"/>
      <c r="E125" s="150"/>
      <c r="F125" s="150"/>
      <c r="G125" s="150"/>
      <c r="H125" s="150"/>
      <c r="I125" s="150"/>
      <c r="J125" s="150"/>
      <c r="K125" s="150"/>
      <c r="L125" s="150"/>
      <c r="M125" s="150"/>
      <c r="N125" s="150"/>
      <c r="O125" s="155"/>
    </row>
    <row r="126" spans="4:15">
      <c r="D126" s="150"/>
      <c r="E126" s="150"/>
      <c r="F126" s="150"/>
      <c r="G126" s="150"/>
      <c r="H126" s="150"/>
      <c r="I126" s="150"/>
      <c r="J126" s="150"/>
      <c r="K126" s="150"/>
      <c r="L126" s="150"/>
      <c r="M126" s="150"/>
      <c r="N126" s="150"/>
      <c r="O126" s="155"/>
    </row>
    <row r="127" spans="4:15">
      <c r="D127" s="150"/>
      <c r="E127" s="150"/>
      <c r="F127" s="150"/>
      <c r="G127" s="150"/>
      <c r="H127" s="150"/>
      <c r="I127" s="150"/>
      <c r="J127" s="150"/>
      <c r="K127" s="150"/>
      <c r="L127" s="150"/>
      <c r="M127" s="150"/>
      <c r="N127" s="150"/>
      <c r="O127" s="155"/>
    </row>
    <row r="128" spans="4:15">
      <c r="D128" s="150"/>
      <c r="E128" s="150"/>
      <c r="F128" s="150"/>
      <c r="G128" s="150"/>
      <c r="H128" s="150"/>
      <c r="I128" s="150"/>
      <c r="J128" s="150"/>
      <c r="K128" s="150"/>
      <c r="L128" s="150"/>
      <c r="M128" s="150"/>
      <c r="N128" s="150"/>
      <c r="O128" s="155"/>
    </row>
    <row r="129" spans="4:15">
      <c r="D129" s="150"/>
      <c r="E129" s="150"/>
      <c r="F129" s="150"/>
      <c r="G129" s="150"/>
      <c r="H129" s="150"/>
      <c r="I129" s="150"/>
      <c r="J129" s="150"/>
      <c r="K129" s="150"/>
      <c r="L129" s="150"/>
      <c r="M129" s="150"/>
      <c r="N129" s="150"/>
      <c r="O129" s="155"/>
    </row>
    <row r="130" spans="4:15">
      <c r="D130" s="150"/>
      <c r="E130" s="150"/>
      <c r="F130" s="150"/>
      <c r="G130" s="150"/>
      <c r="H130" s="150"/>
      <c r="I130" s="150"/>
      <c r="J130" s="150"/>
      <c r="K130" s="150"/>
      <c r="L130" s="150"/>
      <c r="M130" s="150"/>
      <c r="N130" s="150"/>
      <c r="O130" s="155"/>
    </row>
    <row r="131" spans="4:15">
      <c r="D131" s="150"/>
      <c r="E131" s="150"/>
      <c r="F131" s="150"/>
      <c r="G131" s="150"/>
      <c r="H131" s="150"/>
      <c r="I131" s="150"/>
      <c r="J131" s="150"/>
      <c r="K131" s="150"/>
      <c r="L131" s="150"/>
      <c r="M131" s="150"/>
      <c r="N131" s="150"/>
      <c r="O131" s="155"/>
    </row>
    <row r="132" spans="4:15">
      <c r="D132" s="150"/>
      <c r="E132" s="150"/>
      <c r="F132" s="150"/>
      <c r="G132" s="150"/>
      <c r="H132" s="150"/>
      <c r="I132" s="150"/>
      <c r="J132" s="150"/>
      <c r="K132" s="150"/>
      <c r="L132" s="150"/>
      <c r="M132" s="150"/>
      <c r="N132" s="150"/>
      <c r="O132" s="155"/>
    </row>
    <row r="133" spans="4:15">
      <c r="D133" s="150"/>
      <c r="E133" s="150"/>
      <c r="F133" s="150"/>
      <c r="G133" s="150"/>
      <c r="H133" s="150"/>
      <c r="I133" s="150"/>
      <c r="J133" s="150"/>
      <c r="K133" s="150"/>
      <c r="L133" s="150"/>
      <c r="M133" s="150"/>
      <c r="N133" s="150"/>
      <c r="O133" s="155"/>
    </row>
    <row r="134" spans="4:15">
      <c r="D134" s="150"/>
      <c r="E134" s="150"/>
      <c r="F134" s="150"/>
      <c r="G134" s="150"/>
      <c r="H134" s="150"/>
      <c r="I134" s="150"/>
      <c r="J134" s="150"/>
      <c r="K134" s="150"/>
      <c r="L134" s="150"/>
      <c r="M134" s="150"/>
      <c r="N134" s="150"/>
      <c r="O134" s="155"/>
    </row>
    <row r="135" spans="4:15">
      <c r="D135" s="150"/>
      <c r="E135" s="150"/>
      <c r="F135" s="150"/>
      <c r="G135" s="150"/>
      <c r="H135" s="150"/>
      <c r="I135" s="150"/>
      <c r="J135" s="150"/>
      <c r="K135" s="150"/>
      <c r="L135" s="150"/>
      <c r="M135" s="150"/>
      <c r="N135" s="150"/>
      <c r="O135" s="155"/>
    </row>
    <row r="136" spans="4:15">
      <c r="D136" s="150"/>
      <c r="E136" s="150"/>
      <c r="F136" s="150"/>
      <c r="G136" s="150"/>
      <c r="H136" s="150"/>
      <c r="I136" s="150"/>
      <c r="J136" s="150"/>
      <c r="K136" s="150"/>
      <c r="L136" s="150"/>
      <c r="M136" s="150"/>
      <c r="N136" s="150"/>
      <c r="O136" s="155"/>
    </row>
    <row r="137" spans="4:15">
      <c r="D137" s="150"/>
      <c r="E137" s="150"/>
      <c r="F137" s="150"/>
      <c r="G137" s="150"/>
      <c r="H137" s="150"/>
      <c r="I137" s="150"/>
      <c r="J137" s="150"/>
      <c r="K137" s="150"/>
      <c r="L137" s="150"/>
      <c r="M137" s="150"/>
      <c r="N137" s="150"/>
      <c r="O137" s="155"/>
    </row>
    <row r="138" spans="4:15">
      <c r="D138" s="150"/>
      <c r="E138" s="150"/>
      <c r="F138" s="150"/>
      <c r="G138" s="150"/>
      <c r="H138" s="150"/>
      <c r="I138" s="150"/>
      <c r="J138" s="150"/>
      <c r="K138" s="150"/>
      <c r="L138" s="150"/>
      <c r="M138" s="150"/>
      <c r="N138" s="150"/>
      <c r="O138" s="155"/>
    </row>
    <row r="139" spans="4:15">
      <c r="D139" s="150"/>
      <c r="E139" s="150"/>
      <c r="F139" s="150"/>
      <c r="G139" s="150"/>
      <c r="H139" s="150"/>
      <c r="I139" s="150"/>
      <c r="J139" s="150"/>
      <c r="K139" s="150"/>
      <c r="L139" s="150"/>
      <c r="M139" s="150"/>
      <c r="N139" s="150"/>
      <c r="O139" s="155"/>
    </row>
    <row r="140" spans="4:15">
      <c r="D140" s="150"/>
      <c r="E140" s="150"/>
      <c r="F140" s="150"/>
      <c r="G140" s="150"/>
      <c r="H140" s="150"/>
      <c r="I140" s="150"/>
      <c r="J140" s="150"/>
      <c r="K140" s="150"/>
      <c r="L140" s="150"/>
      <c r="M140" s="150"/>
      <c r="N140" s="150"/>
      <c r="O140" s="155"/>
    </row>
    <row r="141" spans="4:15">
      <c r="D141" s="150"/>
      <c r="E141" s="150"/>
      <c r="F141" s="150"/>
      <c r="G141" s="150"/>
      <c r="H141" s="150"/>
      <c r="I141" s="150"/>
      <c r="J141" s="150"/>
      <c r="K141" s="150"/>
      <c r="L141" s="150"/>
      <c r="M141" s="150"/>
      <c r="N141" s="150"/>
      <c r="O141" s="155"/>
    </row>
    <row r="142" spans="4:15">
      <c r="D142" s="150"/>
      <c r="E142" s="150"/>
      <c r="F142" s="150"/>
      <c r="G142" s="150"/>
      <c r="H142" s="150"/>
      <c r="I142" s="150"/>
      <c r="J142" s="150"/>
      <c r="K142" s="150"/>
      <c r="L142" s="150"/>
      <c r="M142" s="150"/>
      <c r="N142" s="150"/>
      <c r="O142" s="155"/>
    </row>
    <row r="143" spans="4:15">
      <c r="D143" s="150"/>
      <c r="E143" s="150"/>
      <c r="F143" s="150"/>
      <c r="G143" s="150"/>
      <c r="H143" s="150"/>
      <c r="I143" s="150"/>
      <c r="J143" s="150"/>
      <c r="K143" s="150"/>
      <c r="L143" s="150"/>
      <c r="M143" s="150"/>
      <c r="N143" s="150"/>
      <c r="O143" s="155"/>
    </row>
    <row r="144" spans="4:15">
      <c r="D144" s="150"/>
      <c r="E144" s="150"/>
      <c r="F144" s="150"/>
      <c r="G144" s="150"/>
      <c r="H144" s="150"/>
      <c r="I144" s="150"/>
      <c r="J144" s="150"/>
      <c r="K144" s="150"/>
      <c r="L144" s="150"/>
      <c r="M144" s="150"/>
      <c r="N144" s="150"/>
      <c r="O144" s="155"/>
    </row>
    <row r="145" spans="4:15">
      <c r="D145" s="150"/>
      <c r="E145" s="150"/>
      <c r="F145" s="150"/>
      <c r="G145" s="150"/>
      <c r="H145" s="150"/>
      <c r="I145" s="150"/>
      <c r="J145" s="150"/>
      <c r="K145" s="150"/>
      <c r="L145" s="150"/>
      <c r="M145" s="150"/>
      <c r="N145" s="150"/>
      <c r="O145" s="155"/>
    </row>
    <row r="146" spans="4:15">
      <c r="D146" s="150"/>
      <c r="E146" s="150"/>
      <c r="F146" s="150"/>
      <c r="G146" s="150"/>
      <c r="H146" s="150"/>
      <c r="I146" s="150"/>
      <c r="J146" s="150"/>
      <c r="K146" s="150"/>
      <c r="L146" s="150"/>
      <c r="M146" s="150"/>
      <c r="N146" s="150"/>
      <c r="O146" s="155"/>
    </row>
    <row r="147" spans="4:15">
      <c r="D147" s="150"/>
      <c r="E147" s="150"/>
      <c r="F147" s="150"/>
      <c r="G147" s="150"/>
      <c r="H147" s="150"/>
      <c r="I147" s="150"/>
      <c r="J147" s="150"/>
      <c r="K147" s="150"/>
      <c r="L147" s="150"/>
      <c r="M147" s="150"/>
      <c r="N147" s="150"/>
      <c r="O147" s="155"/>
    </row>
    <row r="148" spans="4:15">
      <c r="D148" s="150"/>
      <c r="E148" s="150"/>
      <c r="F148" s="150"/>
      <c r="G148" s="150"/>
      <c r="H148" s="150"/>
      <c r="I148" s="150"/>
      <c r="J148" s="150"/>
      <c r="K148" s="150"/>
      <c r="L148" s="150"/>
      <c r="M148" s="150"/>
      <c r="N148" s="150"/>
      <c r="O148" s="155"/>
    </row>
    <row r="149" spans="4:15">
      <c r="D149" s="150"/>
      <c r="E149" s="150"/>
      <c r="F149" s="150"/>
      <c r="G149" s="150"/>
      <c r="H149" s="150"/>
      <c r="I149" s="150"/>
      <c r="J149" s="150"/>
      <c r="K149" s="150"/>
      <c r="L149" s="150"/>
      <c r="M149" s="150"/>
      <c r="N149" s="150"/>
      <c r="O149" s="155"/>
    </row>
    <row r="150" spans="4:15">
      <c r="D150" s="150"/>
      <c r="E150" s="150"/>
      <c r="F150" s="150"/>
      <c r="G150" s="150"/>
      <c r="H150" s="150"/>
      <c r="I150" s="150"/>
      <c r="J150" s="150"/>
      <c r="K150" s="150"/>
      <c r="L150" s="150"/>
      <c r="M150" s="150"/>
      <c r="N150" s="150"/>
      <c r="O150" s="155"/>
    </row>
    <row r="151" spans="4:15">
      <c r="D151" s="150"/>
      <c r="E151" s="150"/>
      <c r="F151" s="150"/>
      <c r="G151" s="150"/>
      <c r="H151" s="150"/>
      <c r="I151" s="150"/>
      <c r="J151" s="150"/>
      <c r="K151" s="150"/>
      <c r="L151" s="150"/>
      <c r="M151" s="150"/>
      <c r="N151" s="150"/>
      <c r="O151" s="155"/>
    </row>
    <row r="152" spans="4:15">
      <c r="D152" s="150"/>
      <c r="E152" s="150"/>
      <c r="F152" s="150"/>
      <c r="G152" s="150"/>
      <c r="H152" s="150"/>
      <c r="I152" s="150"/>
      <c r="J152" s="150"/>
      <c r="K152" s="150"/>
      <c r="L152" s="150"/>
      <c r="M152" s="150"/>
      <c r="N152" s="150"/>
      <c r="O152" s="155"/>
    </row>
    <row r="153" spans="4:15">
      <c r="D153" s="150"/>
      <c r="E153" s="150"/>
      <c r="F153" s="150"/>
      <c r="G153" s="150"/>
      <c r="H153" s="150"/>
      <c r="I153" s="150"/>
      <c r="J153" s="150"/>
      <c r="K153" s="150"/>
      <c r="L153" s="150"/>
      <c r="M153" s="150"/>
      <c r="N153" s="150"/>
      <c r="O153" s="155"/>
    </row>
    <row r="154" spans="4:15">
      <c r="D154" s="150"/>
      <c r="E154" s="150"/>
      <c r="F154" s="150"/>
      <c r="G154" s="150"/>
      <c r="H154" s="150"/>
      <c r="I154" s="150"/>
      <c r="J154" s="150"/>
      <c r="K154" s="150"/>
      <c r="L154" s="150"/>
      <c r="M154" s="150"/>
      <c r="N154" s="150"/>
      <c r="O154" s="155"/>
    </row>
    <row r="155" spans="4:15">
      <c r="D155" s="150"/>
      <c r="E155" s="150"/>
      <c r="F155" s="150"/>
      <c r="G155" s="150"/>
      <c r="H155" s="150"/>
      <c r="I155" s="150"/>
      <c r="J155" s="150"/>
      <c r="K155" s="150"/>
      <c r="L155" s="150"/>
      <c r="M155" s="150"/>
      <c r="N155" s="150"/>
      <c r="O155" s="155"/>
    </row>
    <row r="156" spans="4:15">
      <c r="D156" s="150"/>
      <c r="E156" s="150"/>
      <c r="F156" s="150"/>
      <c r="G156" s="150"/>
      <c r="H156" s="150"/>
      <c r="I156" s="150"/>
      <c r="J156" s="150"/>
      <c r="K156" s="150"/>
      <c r="L156" s="150"/>
      <c r="M156" s="150"/>
      <c r="N156" s="150"/>
      <c r="O156" s="155"/>
    </row>
    <row r="157" spans="4:15">
      <c r="D157" s="150"/>
      <c r="E157" s="150"/>
      <c r="F157" s="150"/>
      <c r="G157" s="150"/>
      <c r="H157" s="150"/>
      <c r="I157" s="150"/>
      <c r="J157" s="150"/>
      <c r="K157" s="150"/>
      <c r="L157" s="150"/>
      <c r="M157" s="150"/>
      <c r="N157" s="150"/>
      <c r="O157" s="155"/>
    </row>
    <row r="158" spans="4:15">
      <c r="D158" s="150"/>
      <c r="E158" s="150"/>
      <c r="F158" s="150"/>
      <c r="G158" s="150"/>
      <c r="H158" s="150"/>
      <c r="I158" s="150"/>
      <c r="J158" s="150"/>
      <c r="K158" s="150"/>
      <c r="L158" s="150"/>
      <c r="M158" s="150"/>
      <c r="N158" s="150"/>
      <c r="O158" s="155"/>
    </row>
    <row r="159" spans="4:15">
      <c r="D159" s="150"/>
      <c r="E159" s="150"/>
      <c r="F159" s="150"/>
      <c r="G159" s="150"/>
      <c r="H159" s="150"/>
      <c r="I159" s="150"/>
      <c r="J159" s="150"/>
      <c r="K159" s="150"/>
      <c r="L159" s="150"/>
      <c r="M159" s="150"/>
      <c r="N159" s="150"/>
      <c r="O159" s="155"/>
    </row>
    <row r="160" spans="4:15">
      <c r="D160" s="150"/>
      <c r="E160" s="150"/>
      <c r="F160" s="150"/>
      <c r="G160" s="150"/>
      <c r="H160" s="150"/>
      <c r="I160" s="150"/>
      <c r="J160" s="150"/>
      <c r="K160" s="150"/>
      <c r="L160" s="150"/>
      <c r="M160" s="150"/>
      <c r="N160" s="150"/>
      <c r="O160" s="155"/>
    </row>
    <row r="161" spans="4:15">
      <c r="D161" s="150"/>
      <c r="E161" s="150"/>
      <c r="F161" s="150"/>
      <c r="G161" s="150"/>
      <c r="H161" s="150"/>
      <c r="I161" s="150"/>
      <c r="J161" s="150"/>
      <c r="K161" s="150"/>
      <c r="L161" s="150"/>
      <c r="M161" s="150"/>
      <c r="N161" s="150"/>
      <c r="O161" s="155"/>
    </row>
    <row r="162" spans="4:15">
      <c r="D162" s="150"/>
      <c r="E162" s="150"/>
      <c r="F162" s="150"/>
      <c r="G162" s="150"/>
      <c r="H162" s="150"/>
      <c r="I162" s="150"/>
      <c r="J162" s="150"/>
      <c r="K162" s="150"/>
      <c r="L162" s="150"/>
      <c r="M162" s="150"/>
      <c r="N162" s="150"/>
      <c r="O162" s="155"/>
    </row>
    <row r="163" spans="4:15">
      <c r="D163" s="150"/>
      <c r="E163" s="150"/>
      <c r="F163" s="150"/>
      <c r="G163" s="150"/>
      <c r="H163" s="150"/>
      <c r="I163" s="150"/>
      <c r="J163" s="150"/>
      <c r="K163" s="150"/>
      <c r="L163" s="150"/>
      <c r="M163" s="150"/>
      <c r="N163" s="150"/>
      <c r="O163" s="155"/>
    </row>
    <row r="164" spans="4:15">
      <c r="D164" s="150"/>
      <c r="E164" s="150"/>
      <c r="F164" s="150"/>
      <c r="G164" s="150"/>
      <c r="H164" s="150"/>
      <c r="I164" s="150"/>
      <c r="J164" s="150"/>
      <c r="K164" s="150"/>
      <c r="L164" s="150"/>
      <c r="M164" s="150"/>
      <c r="N164" s="150"/>
      <c r="O164" s="155"/>
    </row>
    <row r="165" spans="4:15">
      <c r="D165" s="150"/>
      <c r="E165" s="150"/>
      <c r="F165" s="150"/>
      <c r="G165" s="150"/>
      <c r="H165" s="150"/>
      <c r="I165" s="150"/>
      <c r="J165" s="150"/>
      <c r="K165" s="150"/>
      <c r="L165" s="150"/>
      <c r="M165" s="150"/>
      <c r="N165" s="150"/>
      <c r="O165" s="155"/>
    </row>
    <row r="166" spans="4:15">
      <c r="D166" s="150"/>
      <c r="E166" s="150"/>
      <c r="F166" s="150"/>
      <c r="G166" s="150"/>
      <c r="H166" s="150"/>
      <c r="I166" s="150"/>
      <c r="J166" s="150"/>
      <c r="K166" s="150"/>
      <c r="L166" s="150"/>
      <c r="M166" s="150"/>
      <c r="N166" s="150"/>
      <c r="O166" s="155"/>
    </row>
    <row r="167" spans="4:15">
      <c r="D167" s="150"/>
      <c r="E167" s="150"/>
      <c r="F167" s="150"/>
      <c r="G167" s="150"/>
      <c r="H167" s="150"/>
      <c r="I167" s="150"/>
      <c r="J167" s="150"/>
      <c r="K167" s="150"/>
      <c r="L167" s="150"/>
      <c r="M167" s="150"/>
      <c r="N167" s="150"/>
      <c r="O167" s="155"/>
    </row>
    <row r="168" spans="4:15">
      <c r="D168" s="150"/>
      <c r="E168" s="150"/>
      <c r="F168" s="150"/>
      <c r="G168" s="150"/>
      <c r="H168" s="150"/>
      <c r="I168" s="150"/>
      <c r="J168" s="150"/>
      <c r="K168" s="150"/>
      <c r="L168" s="150"/>
      <c r="M168" s="150"/>
      <c r="N168" s="150"/>
      <c r="O168" s="155"/>
    </row>
    <row r="169" spans="4:15">
      <c r="D169" s="150"/>
      <c r="E169" s="150"/>
      <c r="F169" s="150"/>
      <c r="G169" s="150"/>
      <c r="H169" s="150"/>
      <c r="I169" s="150"/>
      <c r="J169" s="150"/>
      <c r="K169" s="150"/>
      <c r="L169" s="150"/>
      <c r="M169" s="150"/>
      <c r="N169" s="150"/>
      <c r="O169" s="155"/>
    </row>
    <row r="170" spans="4:15">
      <c r="D170" s="150"/>
      <c r="E170" s="150"/>
      <c r="F170" s="150"/>
      <c r="G170" s="150"/>
      <c r="H170" s="150"/>
      <c r="I170" s="150"/>
      <c r="J170" s="150"/>
      <c r="K170" s="150"/>
      <c r="L170" s="150"/>
      <c r="M170" s="150"/>
      <c r="N170" s="150"/>
      <c r="O170" s="155"/>
    </row>
    <row r="171" spans="4:15">
      <c r="D171" s="150"/>
      <c r="E171" s="150"/>
      <c r="F171" s="150"/>
      <c r="G171" s="150"/>
      <c r="H171" s="150"/>
      <c r="I171" s="150"/>
      <c r="J171" s="150"/>
      <c r="K171" s="150"/>
      <c r="L171" s="150"/>
      <c r="M171" s="150"/>
      <c r="N171" s="150"/>
      <c r="O171" s="155"/>
    </row>
    <row r="172" spans="4:15">
      <c r="D172" s="150"/>
      <c r="E172" s="150"/>
      <c r="F172" s="150"/>
      <c r="G172" s="150"/>
      <c r="H172" s="150"/>
      <c r="I172" s="150"/>
      <c r="J172" s="150"/>
      <c r="K172" s="150"/>
      <c r="L172" s="150"/>
      <c r="M172" s="150"/>
      <c r="N172" s="150"/>
      <c r="O172" s="155"/>
    </row>
    <row r="173" spans="4:15">
      <c r="D173" s="150"/>
      <c r="E173" s="150"/>
      <c r="F173" s="150"/>
      <c r="G173" s="150"/>
      <c r="H173" s="150"/>
      <c r="I173" s="150"/>
      <c r="J173" s="150"/>
      <c r="K173" s="150"/>
      <c r="L173" s="150"/>
      <c r="M173" s="150"/>
      <c r="N173" s="150"/>
      <c r="O173" s="155"/>
    </row>
    <row r="174" spans="4:15">
      <c r="D174" s="150"/>
      <c r="E174" s="150"/>
      <c r="F174" s="150"/>
      <c r="G174" s="150"/>
      <c r="H174" s="150"/>
      <c r="I174" s="150"/>
      <c r="J174" s="150"/>
      <c r="K174" s="150"/>
      <c r="L174" s="150"/>
      <c r="M174" s="150"/>
      <c r="N174" s="150"/>
      <c r="O174" s="155"/>
    </row>
    <row r="175" spans="4:15">
      <c r="D175" s="150"/>
      <c r="E175" s="150"/>
      <c r="F175" s="150"/>
      <c r="G175" s="150"/>
      <c r="H175" s="150"/>
      <c r="I175" s="150"/>
      <c r="J175" s="150"/>
      <c r="K175" s="150"/>
      <c r="L175" s="150"/>
      <c r="M175" s="150"/>
      <c r="N175" s="150"/>
      <c r="O175" s="155"/>
    </row>
    <row r="176" spans="4:15">
      <c r="D176" s="150"/>
      <c r="E176" s="150"/>
      <c r="F176" s="150"/>
      <c r="G176" s="150"/>
      <c r="H176" s="150"/>
      <c r="I176" s="150"/>
      <c r="J176" s="150"/>
      <c r="K176" s="150"/>
      <c r="L176" s="150"/>
      <c r="M176" s="150"/>
      <c r="N176" s="150"/>
      <c r="O176" s="155"/>
    </row>
    <row r="177" spans="4:15">
      <c r="D177" s="150"/>
      <c r="E177" s="150"/>
      <c r="F177" s="150"/>
      <c r="G177" s="150"/>
      <c r="H177" s="150"/>
      <c r="I177" s="150"/>
      <c r="J177" s="150"/>
      <c r="K177" s="150"/>
      <c r="L177" s="150"/>
      <c r="M177" s="150"/>
      <c r="N177" s="150"/>
      <c r="O177" s="155"/>
    </row>
    <row r="178" spans="4:15">
      <c r="D178" s="150"/>
      <c r="E178" s="150"/>
      <c r="F178" s="150"/>
      <c r="G178" s="150"/>
      <c r="H178" s="150"/>
      <c r="I178" s="150"/>
      <c r="J178" s="150"/>
      <c r="K178" s="150"/>
      <c r="L178" s="150"/>
      <c r="M178" s="150"/>
      <c r="N178" s="150"/>
      <c r="O178" s="155"/>
    </row>
    <row r="179" spans="4:15">
      <c r="D179" s="150"/>
      <c r="E179" s="150"/>
      <c r="F179" s="150"/>
      <c r="G179" s="150"/>
      <c r="H179" s="150"/>
      <c r="I179" s="150"/>
      <c r="J179" s="150"/>
      <c r="K179" s="150"/>
      <c r="L179" s="150"/>
      <c r="M179" s="150"/>
      <c r="N179" s="150"/>
      <c r="O179" s="155"/>
    </row>
    <row r="180" spans="4:15">
      <c r="D180" s="150"/>
      <c r="E180" s="150"/>
      <c r="F180" s="150"/>
      <c r="G180" s="150"/>
      <c r="H180" s="150"/>
      <c r="I180" s="150"/>
      <c r="J180" s="150"/>
      <c r="K180" s="150"/>
      <c r="L180" s="150"/>
      <c r="M180" s="150"/>
      <c r="N180" s="150"/>
      <c r="O180" s="155"/>
    </row>
    <row r="181" spans="4:15">
      <c r="D181" s="150"/>
      <c r="E181" s="150"/>
      <c r="F181" s="150"/>
      <c r="G181" s="150"/>
      <c r="H181" s="150"/>
      <c r="I181" s="150"/>
      <c r="J181" s="150"/>
      <c r="K181" s="150"/>
      <c r="L181" s="150"/>
      <c r="M181" s="150"/>
      <c r="N181" s="150"/>
      <c r="O181" s="155"/>
    </row>
    <row r="182" spans="4:15">
      <c r="D182" s="150"/>
      <c r="E182" s="150"/>
      <c r="F182" s="150"/>
      <c r="G182" s="150"/>
      <c r="H182" s="150"/>
      <c r="I182" s="150"/>
      <c r="J182" s="150"/>
      <c r="K182" s="150"/>
      <c r="L182" s="150"/>
      <c r="M182" s="150"/>
      <c r="N182" s="150"/>
      <c r="O182" s="155"/>
    </row>
    <row r="183" spans="4:15">
      <c r="D183" s="150"/>
      <c r="E183" s="150"/>
      <c r="F183" s="150"/>
      <c r="G183" s="150"/>
      <c r="H183" s="150"/>
      <c r="I183" s="150"/>
      <c r="J183" s="150"/>
      <c r="K183" s="150"/>
      <c r="L183" s="150"/>
      <c r="M183" s="150"/>
      <c r="N183" s="150"/>
      <c r="O183" s="155"/>
    </row>
    <row r="184" spans="4:15">
      <c r="D184" s="150"/>
      <c r="E184" s="150"/>
      <c r="F184" s="150"/>
      <c r="G184" s="150"/>
      <c r="H184" s="150"/>
      <c r="I184" s="150"/>
      <c r="J184" s="150"/>
      <c r="K184" s="150"/>
      <c r="L184" s="150"/>
      <c r="M184" s="150"/>
      <c r="N184" s="150"/>
      <c r="O184" s="155"/>
    </row>
    <row r="185" spans="4:15">
      <c r="D185" s="150"/>
      <c r="E185" s="150"/>
      <c r="F185" s="150"/>
      <c r="G185" s="150"/>
      <c r="H185" s="150"/>
      <c r="I185" s="150"/>
      <c r="J185" s="150"/>
      <c r="K185" s="150"/>
      <c r="L185" s="150"/>
      <c r="M185" s="150"/>
      <c r="N185" s="150"/>
      <c r="O185" s="155"/>
    </row>
    <row r="186" spans="4:15">
      <c r="D186" s="150"/>
      <c r="E186" s="150"/>
      <c r="F186" s="150"/>
      <c r="G186" s="150"/>
      <c r="H186" s="150"/>
      <c r="I186" s="150"/>
      <c r="J186" s="150"/>
      <c r="K186" s="150"/>
      <c r="L186" s="150"/>
      <c r="M186" s="150"/>
      <c r="N186" s="150"/>
      <c r="O186" s="155"/>
    </row>
    <row r="187" spans="4:15">
      <c r="D187" s="150"/>
      <c r="E187" s="150"/>
      <c r="F187" s="150"/>
      <c r="G187" s="150"/>
      <c r="H187" s="150"/>
      <c r="I187" s="150"/>
      <c r="J187" s="150"/>
      <c r="K187" s="150"/>
      <c r="L187" s="150"/>
      <c r="M187" s="150"/>
      <c r="N187" s="150"/>
      <c r="O187" s="155"/>
    </row>
    <row r="188" spans="4:15">
      <c r="D188" s="150"/>
      <c r="E188" s="150"/>
      <c r="F188" s="150"/>
      <c r="G188" s="150"/>
      <c r="H188" s="150"/>
      <c r="I188" s="150"/>
      <c r="J188" s="150"/>
      <c r="K188" s="150"/>
      <c r="L188" s="150"/>
      <c r="M188" s="150"/>
      <c r="N188" s="150"/>
      <c r="O188" s="155"/>
    </row>
    <row r="189" spans="4:15">
      <c r="D189" s="150"/>
      <c r="E189" s="150"/>
      <c r="F189" s="150"/>
      <c r="G189" s="150"/>
      <c r="H189" s="150"/>
      <c r="I189" s="150"/>
      <c r="J189" s="150"/>
      <c r="K189" s="150"/>
      <c r="L189" s="150"/>
      <c r="M189" s="150"/>
      <c r="N189" s="150"/>
      <c r="O189" s="155"/>
    </row>
    <row r="190" spans="4:15">
      <c r="D190" s="150"/>
      <c r="E190" s="150"/>
      <c r="F190" s="150"/>
      <c r="G190" s="150"/>
      <c r="H190" s="150"/>
      <c r="I190" s="150"/>
      <c r="J190" s="150"/>
      <c r="K190" s="150"/>
      <c r="L190" s="150"/>
      <c r="M190" s="150"/>
      <c r="N190" s="150"/>
      <c r="O190" s="155"/>
    </row>
    <row r="191" spans="4:15">
      <c r="D191" s="150"/>
      <c r="E191" s="150"/>
      <c r="F191" s="150"/>
      <c r="G191" s="150"/>
      <c r="H191" s="150"/>
      <c r="I191" s="150"/>
      <c r="J191" s="150"/>
      <c r="K191" s="150"/>
      <c r="L191" s="150"/>
      <c r="M191" s="150"/>
      <c r="N191" s="150"/>
      <c r="O191" s="155"/>
    </row>
    <row r="192" spans="4:15">
      <c r="D192" s="150"/>
      <c r="E192" s="150"/>
      <c r="F192" s="150"/>
      <c r="G192" s="150"/>
      <c r="H192" s="150"/>
      <c r="I192" s="150"/>
      <c r="J192" s="150"/>
      <c r="K192" s="150"/>
      <c r="L192" s="150"/>
      <c r="M192" s="150"/>
      <c r="N192" s="150"/>
      <c r="O192" s="155"/>
    </row>
    <row r="193" spans="4:15">
      <c r="D193" s="150"/>
      <c r="E193" s="150"/>
      <c r="F193" s="150"/>
      <c r="G193" s="150"/>
      <c r="H193" s="150"/>
      <c r="I193" s="150"/>
      <c r="J193" s="150"/>
      <c r="K193" s="150"/>
      <c r="L193" s="150"/>
      <c r="M193" s="150"/>
      <c r="N193" s="150"/>
      <c r="O193" s="155"/>
    </row>
    <row r="194" spans="4:15">
      <c r="D194" s="150"/>
      <c r="E194" s="150"/>
      <c r="F194" s="150"/>
      <c r="G194" s="150"/>
      <c r="H194" s="150"/>
      <c r="I194" s="150"/>
      <c r="J194" s="150"/>
      <c r="K194" s="150"/>
      <c r="L194" s="150"/>
      <c r="M194" s="150"/>
      <c r="N194" s="150"/>
      <c r="O194" s="155"/>
    </row>
    <row r="195" spans="4:15">
      <c r="D195" s="150"/>
      <c r="E195" s="150"/>
      <c r="F195" s="150"/>
      <c r="G195" s="150"/>
      <c r="H195" s="150"/>
      <c r="I195" s="150"/>
      <c r="J195" s="150"/>
      <c r="K195" s="150"/>
      <c r="L195" s="150"/>
      <c r="M195" s="150"/>
      <c r="N195" s="150"/>
      <c r="O195" s="155"/>
    </row>
    <row r="196" spans="4:15">
      <c r="D196" s="150"/>
      <c r="E196" s="150"/>
      <c r="F196" s="150"/>
      <c r="G196" s="150"/>
      <c r="H196" s="150"/>
      <c r="I196" s="150"/>
      <c r="J196" s="150"/>
      <c r="K196" s="150"/>
      <c r="L196" s="150"/>
      <c r="M196" s="150"/>
      <c r="N196" s="150"/>
      <c r="O196" s="155"/>
    </row>
    <row r="197" spans="4:15">
      <c r="D197" s="150"/>
      <c r="E197" s="150"/>
      <c r="F197" s="150"/>
      <c r="G197" s="150"/>
      <c r="H197" s="150"/>
      <c r="I197" s="150"/>
      <c r="J197" s="150"/>
      <c r="K197" s="150"/>
      <c r="L197" s="150"/>
      <c r="M197" s="150"/>
      <c r="N197" s="150"/>
      <c r="O197" s="155"/>
    </row>
    <row r="198" spans="4:15">
      <c r="D198" s="150"/>
      <c r="E198" s="150"/>
      <c r="F198" s="150"/>
      <c r="G198" s="150"/>
      <c r="H198" s="150"/>
      <c r="I198" s="150"/>
      <c r="J198" s="150"/>
      <c r="K198" s="150"/>
      <c r="L198" s="150"/>
      <c r="M198" s="150"/>
      <c r="N198" s="150"/>
      <c r="O198" s="155"/>
    </row>
    <row r="199" spans="4:15">
      <c r="D199" s="150"/>
      <c r="E199" s="150"/>
      <c r="F199" s="150"/>
      <c r="G199" s="150"/>
      <c r="H199" s="150"/>
      <c r="I199" s="150"/>
      <c r="J199" s="150"/>
      <c r="K199" s="150"/>
      <c r="L199" s="150"/>
      <c r="M199" s="150"/>
      <c r="N199" s="150"/>
      <c r="O199" s="155"/>
    </row>
    <row r="200" spans="4:15">
      <c r="D200" s="150"/>
      <c r="E200" s="150"/>
      <c r="F200" s="150"/>
      <c r="G200" s="150"/>
      <c r="H200" s="150"/>
      <c r="I200" s="150"/>
      <c r="J200" s="150"/>
      <c r="K200" s="150"/>
      <c r="L200" s="150"/>
      <c r="M200" s="150"/>
      <c r="N200" s="150"/>
      <c r="O200" s="155"/>
    </row>
    <row r="201" spans="4:15">
      <c r="D201" s="150"/>
      <c r="E201" s="150"/>
      <c r="F201" s="150"/>
      <c r="G201" s="150"/>
      <c r="H201" s="150"/>
      <c r="I201" s="150"/>
      <c r="J201" s="150"/>
      <c r="K201" s="150"/>
      <c r="L201" s="150"/>
      <c r="M201" s="150"/>
      <c r="N201" s="150"/>
      <c r="O201" s="155"/>
    </row>
    <row r="202" spans="4:15">
      <c r="D202" s="150"/>
      <c r="E202" s="150"/>
      <c r="F202" s="150"/>
      <c r="G202" s="150"/>
      <c r="H202" s="150"/>
      <c r="I202" s="150"/>
      <c r="J202" s="150"/>
      <c r="K202" s="150"/>
      <c r="L202" s="150"/>
      <c r="M202" s="150"/>
      <c r="N202" s="150"/>
      <c r="O202" s="155"/>
    </row>
    <row r="203" spans="4:15">
      <c r="D203" s="150"/>
      <c r="E203" s="150"/>
      <c r="F203" s="150"/>
      <c r="G203" s="150"/>
      <c r="H203" s="150"/>
      <c r="I203" s="150"/>
      <c r="J203" s="150"/>
      <c r="K203" s="150"/>
      <c r="L203" s="150"/>
      <c r="M203" s="150"/>
      <c r="N203" s="150"/>
      <c r="O203" s="155"/>
    </row>
    <row r="204" spans="4:15">
      <c r="D204" s="150"/>
      <c r="E204" s="150"/>
      <c r="F204" s="150"/>
      <c r="G204" s="150"/>
      <c r="H204" s="150"/>
      <c r="I204" s="150"/>
      <c r="J204" s="150"/>
      <c r="K204" s="150"/>
      <c r="L204" s="150"/>
      <c r="M204" s="150"/>
      <c r="N204" s="150"/>
      <c r="O204" s="155"/>
    </row>
    <row r="205" spans="4:15">
      <c r="D205" s="150"/>
      <c r="E205" s="150"/>
      <c r="F205" s="150"/>
      <c r="G205" s="150"/>
      <c r="H205" s="150"/>
      <c r="I205" s="150"/>
      <c r="J205" s="150"/>
      <c r="K205" s="150"/>
      <c r="L205" s="150"/>
      <c r="M205" s="150"/>
      <c r="N205" s="150"/>
      <c r="O205" s="155"/>
    </row>
    <row r="206" spans="4:15">
      <c r="D206" s="150"/>
      <c r="E206" s="150"/>
      <c r="F206" s="150"/>
      <c r="G206" s="150"/>
      <c r="H206" s="150"/>
      <c r="I206" s="150"/>
      <c r="J206" s="150"/>
      <c r="K206" s="150"/>
      <c r="L206" s="150"/>
      <c r="M206" s="150"/>
      <c r="N206" s="150"/>
      <c r="O206" s="155"/>
    </row>
    <row r="207" spans="4:15">
      <c r="D207" s="150"/>
      <c r="E207" s="150"/>
      <c r="F207" s="150"/>
      <c r="G207" s="150"/>
      <c r="H207" s="150"/>
      <c r="I207" s="150"/>
      <c r="J207" s="150"/>
      <c r="K207" s="150"/>
      <c r="L207" s="150"/>
      <c r="M207" s="150"/>
      <c r="N207" s="150"/>
      <c r="O207" s="155"/>
    </row>
    <row r="208" spans="4:15">
      <c r="D208" s="150"/>
      <c r="E208" s="150"/>
      <c r="F208" s="150"/>
      <c r="G208" s="150"/>
      <c r="H208" s="150"/>
      <c r="I208" s="150"/>
      <c r="J208" s="150"/>
      <c r="K208" s="150"/>
      <c r="L208" s="150"/>
      <c r="M208" s="150"/>
      <c r="N208" s="150"/>
      <c r="O208" s="155"/>
    </row>
    <row r="209" spans="4:15">
      <c r="D209" s="150"/>
      <c r="E209" s="150"/>
      <c r="F209" s="150"/>
      <c r="G209" s="150"/>
      <c r="H209" s="150"/>
      <c r="I209" s="150"/>
      <c r="J209" s="150"/>
      <c r="K209" s="150"/>
      <c r="L209" s="150"/>
      <c r="M209" s="150"/>
      <c r="N209" s="150"/>
      <c r="O209" s="155"/>
    </row>
    <row r="210" spans="4:15">
      <c r="D210" s="150"/>
      <c r="E210" s="150"/>
      <c r="F210" s="150"/>
      <c r="G210" s="150"/>
      <c r="H210" s="150"/>
      <c r="I210" s="150"/>
      <c r="J210" s="150"/>
      <c r="K210" s="150"/>
      <c r="L210" s="150"/>
      <c r="M210" s="150"/>
      <c r="N210" s="150"/>
      <c r="O210" s="155"/>
    </row>
    <row r="211" spans="4:15">
      <c r="D211" s="150"/>
      <c r="E211" s="150"/>
      <c r="F211" s="150"/>
      <c r="G211" s="150"/>
      <c r="H211" s="150"/>
      <c r="I211" s="150"/>
      <c r="J211" s="150"/>
      <c r="K211" s="150"/>
      <c r="L211" s="150"/>
      <c r="M211" s="150"/>
      <c r="N211" s="150"/>
      <c r="O211" s="155"/>
    </row>
    <row r="212" spans="4:15">
      <c r="D212" s="150"/>
      <c r="E212" s="150"/>
      <c r="F212" s="150"/>
      <c r="G212" s="150"/>
      <c r="H212" s="150"/>
      <c r="I212" s="150"/>
      <c r="J212" s="150"/>
      <c r="K212" s="150"/>
      <c r="L212" s="150"/>
      <c r="M212" s="150"/>
      <c r="N212" s="150"/>
      <c r="O212" s="155"/>
    </row>
    <row r="213" spans="4:15">
      <c r="D213" s="150"/>
      <c r="E213" s="150"/>
      <c r="F213" s="150"/>
      <c r="G213" s="150"/>
      <c r="H213" s="150"/>
      <c r="I213" s="150"/>
      <c r="J213" s="150"/>
      <c r="K213" s="150"/>
      <c r="L213" s="150"/>
      <c r="M213" s="150"/>
      <c r="N213" s="150"/>
      <c r="O213" s="155"/>
    </row>
    <row r="214" spans="4:15">
      <c r="D214" s="150"/>
      <c r="E214" s="150"/>
      <c r="F214" s="150"/>
      <c r="G214" s="150"/>
      <c r="H214" s="150"/>
      <c r="I214" s="150"/>
      <c r="J214" s="150"/>
      <c r="K214" s="150"/>
      <c r="L214" s="150"/>
      <c r="M214" s="150"/>
      <c r="N214" s="150"/>
      <c r="O214" s="155"/>
    </row>
    <row r="215" spans="4:15">
      <c r="D215" s="150"/>
      <c r="E215" s="150"/>
      <c r="F215" s="150"/>
      <c r="G215" s="150"/>
      <c r="H215" s="150"/>
      <c r="I215" s="150"/>
      <c r="J215" s="150"/>
      <c r="K215" s="150"/>
      <c r="L215" s="150"/>
      <c r="M215" s="150"/>
      <c r="N215" s="150"/>
      <c r="O215" s="155"/>
    </row>
    <row r="216" spans="4:15">
      <c r="D216" s="150"/>
      <c r="E216" s="150"/>
      <c r="F216" s="150"/>
      <c r="G216" s="150"/>
      <c r="H216" s="150"/>
      <c r="I216" s="150"/>
      <c r="J216" s="150"/>
      <c r="K216" s="150"/>
      <c r="L216" s="150"/>
      <c r="M216" s="150"/>
      <c r="N216" s="150"/>
      <c r="O216" s="155"/>
    </row>
    <row r="217" spans="4:15">
      <c r="D217" s="150"/>
      <c r="E217" s="150"/>
      <c r="F217" s="150"/>
      <c r="G217" s="150"/>
      <c r="H217" s="150"/>
      <c r="I217" s="150"/>
      <c r="J217" s="150"/>
      <c r="K217" s="150"/>
      <c r="L217" s="150"/>
      <c r="M217" s="150"/>
      <c r="N217" s="150"/>
      <c r="O217" s="155"/>
    </row>
    <row r="218" spans="4:15">
      <c r="D218" s="150"/>
      <c r="E218" s="150"/>
      <c r="F218" s="150"/>
      <c r="G218" s="150"/>
      <c r="H218" s="150"/>
      <c r="I218" s="150"/>
      <c r="J218" s="150"/>
      <c r="K218" s="150"/>
      <c r="L218" s="150"/>
      <c r="M218" s="150"/>
      <c r="N218" s="150"/>
      <c r="O218" s="155"/>
    </row>
    <row r="219" spans="4:15">
      <c r="D219" s="150"/>
      <c r="E219" s="150"/>
      <c r="F219" s="150"/>
      <c r="G219" s="150"/>
      <c r="H219" s="150"/>
      <c r="I219" s="150"/>
      <c r="J219" s="150"/>
      <c r="K219" s="150"/>
      <c r="L219" s="150"/>
      <c r="M219" s="150"/>
      <c r="N219" s="150"/>
      <c r="O219" s="155"/>
    </row>
    <row r="220" spans="4:15">
      <c r="D220" s="150"/>
      <c r="E220" s="150"/>
      <c r="F220" s="150"/>
      <c r="G220" s="150"/>
      <c r="H220" s="150"/>
      <c r="I220" s="150"/>
      <c r="J220" s="150"/>
      <c r="K220" s="150"/>
      <c r="L220" s="150"/>
      <c r="M220" s="150"/>
      <c r="N220" s="150"/>
      <c r="O220" s="155"/>
    </row>
    <row r="221" spans="4:15">
      <c r="D221" s="150"/>
      <c r="E221" s="150"/>
      <c r="F221" s="150"/>
      <c r="G221" s="150"/>
      <c r="H221" s="150"/>
      <c r="I221" s="150"/>
      <c r="J221" s="150"/>
      <c r="K221" s="150"/>
      <c r="L221" s="150"/>
      <c r="M221" s="150"/>
      <c r="N221" s="150"/>
      <c r="O221" s="155"/>
    </row>
    <row r="222" spans="4:15">
      <c r="D222" s="150"/>
      <c r="E222" s="150"/>
      <c r="F222" s="150"/>
      <c r="G222" s="150"/>
      <c r="H222" s="150"/>
      <c r="I222" s="150"/>
      <c r="J222" s="150"/>
      <c r="K222" s="150"/>
      <c r="L222" s="150"/>
      <c r="M222" s="150"/>
      <c r="N222" s="150"/>
      <c r="O222" s="155"/>
    </row>
    <row r="223" spans="4:15">
      <c r="D223" s="150"/>
      <c r="E223" s="150"/>
      <c r="F223" s="150"/>
      <c r="G223" s="150"/>
      <c r="H223" s="150"/>
      <c r="I223" s="150"/>
      <c r="J223" s="150"/>
      <c r="K223" s="150"/>
      <c r="L223" s="150"/>
      <c r="M223" s="150"/>
      <c r="N223" s="150"/>
      <c r="O223" s="155"/>
    </row>
    <row r="224" spans="4:15">
      <c r="D224" s="150"/>
      <c r="E224" s="150"/>
      <c r="F224" s="150"/>
      <c r="G224" s="150"/>
      <c r="H224" s="150"/>
      <c r="I224" s="150"/>
      <c r="J224" s="150"/>
      <c r="K224" s="150"/>
      <c r="L224" s="150"/>
      <c r="M224" s="150"/>
      <c r="N224" s="150"/>
      <c r="O224" s="155"/>
    </row>
    <row r="225" spans="4:15">
      <c r="D225" s="150"/>
      <c r="E225" s="150"/>
      <c r="F225" s="150"/>
      <c r="G225" s="150"/>
      <c r="H225" s="150"/>
      <c r="I225" s="150"/>
      <c r="J225" s="150"/>
      <c r="K225" s="150"/>
      <c r="L225" s="150"/>
      <c r="M225" s="150"/>
      <c r="N225" s="150"/>
      <c r="O225" s="155"/>
    </row>
    <row r="226" spans="4:15">
      <c r="D226" s="150"/>
      <c r="E226" s="150"/>
      <c r="F226" s="150"/>
      <c r="G226" s="150"/>
      <c r="H226" s="150"/>
      <c r="I226" s="150"/>
      <c r="J226" s="150"/>
      <c r="K226" s="150"/>
      <c r="L226" s="150"/>
      <c r="M226" s="150"/>
      <c r="N226" s="150"/>
      <c r="O226" s="155"/>
    </row>
    <row r="227" spans="4:15">
      <c r="D227" s="150"/>
      <c r="E227" s="150"/>
      <c r="F227" s="150"/>
      <c r="G227" s="150"/>
      <c r="H227" s="150"/>
      <c r="I227" s="150"/>
      <c r="J227" s="150"/>
      <c r="K227" s="150"/>
      <c r="L227" s="150"/>
      <c r="M227" s="150"/>
      <c r="N227" s="150"/>
      <c r="O227" s="155"/>
    </row>
    <row r="228" spans="4:15">
      <c r="D228" s="150"/>
      <c r="E228" s="150"/>
      <c r="F228" s="150"/>
      <c r="G228" s="150"/>
      <c r="H228" s="150"/>
      <c r="I228" s="150"/>
      <c r="J228" s="150"/>
      <c r="K228" s="150"/>
      <c r="L228" s="150"/>
      <c r="M228" s="150"/>
      <c r="N228" s="150"/>
      <c r="O228" s="155"/>
    </row>
    <row r="229" spans="4:15">
      <c r="D229" s="150"/>
      <c r="E229" s="150"/>
      <c r="F229" s="150"/>
      <c r="G229" s="150"/>
      <c r="H229" s="150"/>
      <c r="I229" s="150"/>
      <c r="J229" s="150"/>
      <c r="K229" s="150"/>
      <c r="L229" s="150"/>
      <c r="M229" s="150"/>
      <c r="N229" s="150"/>
      <c r="O229" s="155"/>
    </row>
    <row r="230" spans="4:15">
      <c r="D230" s="150"/>
      <c r="E230" s="150"/>
      <c r="F230" s="150"/>
      <c r="G230" s="150"/>
      <c r="H230" s="150"/>
      <c r="I230" s="150"/>
      <c r="J230" s="150"/>
      <c r="K230" s="150"/>
      <c r="L230" s="150"/>
      <c r="M230" s="150"/>
      <c r="N230" s="150"/>
      <c r="O230" s="155"/>
    </row>
    <row r="231" spans="4:15">
      <c r="D231" s="150"/>
      <c r="E231" s="150"/>
      <c r="F231" s="150"/>
      <c r="G231" s="150"/>
      <c r="H231" s="150"/>
      <c r="I231" s="150"/>
      <c r="J231" s="150"/>
      <c r="K231" s="150"/>
      <c r="L231" s="150"/>
      <c r="M231" s="150"/>
      <c r="N231" s="150"/>
      <c r="O231" s="155"/>
    </row>
    <row r="232" spans="4:15">
      <c r="D232" s="150"/>
      <c r="E232" s="150"/>
      <c r="F232" s="150"/>
      <c r="G232" s="150"/>
      <c r="H232" s="150"/>
      <c r="I232" s="150"/>
      <c r="J232" s="150"/>
      <c r="K232" s="150"/>
      <c r="L232" s="150"/>
      <c r="M232" s="150"/>
      <c r="N232" s="150"/>
      <c r="O232" s="155"/>
    </row>
    <row r="233" spans="4:15">
      <c r="D233" s="150"/>
      <c r="E233" s="150"/>
      <c r="F233" s="150"/>
      <c r="G233" s="150"/>
      <c r="H233" s="150"/>
      <c r="I233" s="150"/>
      <c r="J233" s="150"/>
      <c r="K233" s="150"/>
      <c r="L233" s="150"/>
      <c r="M233" s="150"/>
      <c r="N233" s="150"/>
      <c r="O233" s="155"/>
    </row>
    <row r="234" spans="4:15">
      <c r="D234" s="150"/>
      <c r="E234" s="150"/>
      <c r="F234" s="150"/>
      <c r="G234" s="150"/>
      <c r="H234" s="150"/>
      <c r="I234" s="150"/>
      <c r="J234" s="150"/>
      <c r="K234" s="150"/>
      <c r="L234" s="150"/>
      <c r="M234" s="150"/>
      <c r="N234" s="150"/>
      <c r="O234" s="155"/>
    </row>
    <row r="235" spans="4:15">
      <c r="D235" s="150"/>
      <c r="E235" s="150"/>
      <c r="F235" s="150"/>
      <c r="G235" s="150"/>
      <c r="H235" s="150"/>
      <c r="I235" s="150"/>
      <c r="J235" s="150"/>
      <c r="K235" s="150"/>
      <c r="L235" s="150"/>
      <c r="M235" s="150"/>
      <c r="N235" s="150"/>
      <c r="O235" s="155"/>
    </row>
    <row r="236" spans="4:15">
      <c r="D236" s="150"/>
      <c r="E236" s="150"/>
      <c r="F236" s="150"/>
      <c r="G236" s="150"/>
      <c r="H236" s="150"/>
      <c r="I236" s="150"/>
      <c r="J236" s="150"/>
      <c r="K236" s="150"/>
      <c r="L236" s="150"/>
      <c r="M236" s="150"/>
      <c r="N236" s="150"/>
      <c r="O236" s="155"/>
    </row>
    <row r="237" spans="4:15">
      <c r="D237" s="150"/>
      <c r="E237" s="150"/>
      <c r="F237" s="150"/>
      <c r="G237" s="150"/>
      <c r="H237" s="150"/>
      <c r="I237" s="150"/>
      <c r="J237" s="150"/>
      <c r="K237" s="150"/>
      <c r="L237" s="150"/>
      <c r="M237" s="150"/>
      <c r="N237" s="150"/>
      <c r="O237" s="155"/>
    </row>
    <row r="238" spans="4:15">
      <c r="D238" s="150"/>
      <c r="E238" s="150"/>
      <c r="F238" s="150"/>
      <c r="G238" s="150"/>
      <c r="H238" s="150"/>
      <c r="I238" s="150"/>
      <c r="J238" s="150"/>
      <c r="K238" s="150"/>
      <c r="L238" s="150"/>
      <c r="M238" s="150"/>
      <c r="N238" s="150"/>
      <c r="O238" s="155"/>
    </row>
    <row r="239" spans="4:15">
      <c r="D239" s="150"/>
      <c r="E239" s="150"/>
      <c r="F239" s="150"/>
      <c r="G239" s="150"/>
      <c r="H239" s="150"/>
      <c r="I239" s="150"/>
      <c r="J239" s="150"/>
      <c r="K239" s="150"/>
      <c r="L239" s="150"/>
      <c r="M239" s="150"/>
      <c r="N239" s="150"/>
      <c r="O239" s="155"/>
    </row>
    <row r="240" spans="4:15">
      <c r="D240" s="150"/>
      <c r="E240" s="150"/>
      <c r="F240" s="150"/>
      <c r="G240" s="150"/>
      <c r="H240" s="150"/>
      <c r="I240" s="150"/>
      <c r="J240" s="150"/>
      <c r="K240" s="150"/>
      <c r="L240" s="150"/>
      <c r="M240" s="150"/>
      <c r="N240" s="150"/>
      <c r="O240" s="155"/>
    </row>
    <row r="241" spans="4:15">
      <c r="D241" s="150"/>
      <c r="E241" s="150"/>
      <c r="F241" s="150"/>
      <c r="G241" s="150"/>
      <c r="H241" s="150"/>
      <c r="I241" s="150"/>
      <c r="J241" s="150"/>
      <c r="K241" s="150"/>
      <c r="L241" s="150"/>
      <c r="M241" s="150"/>
      <c r="N241" s="150"/>
      <c r="O241" s="155"/>
    </row>
    <row r="242" spans="4:15">
      <c r="D242" s="150"/>
      <c r="E242" s="150"/>
      <c r="F242" s="150"/>
      <c r="G242" s="150"/>
      <c r="H242" s="150"/>
      <c r="I242" s="150"/>
      <c r="J242" s="150"/>
      <c r="K242" s="150"/>
      <c r="L242" s="150"/>
      <c r="M242" s="150"/>
      <c r="N242" s="150"/>
      <c r="O242" s="155"/>
    </row>
    <row r="243" spans="4:15">
      <c r="D243" s="150"/>
      <c r="E243" s="150"/>
      <c r="F243" s="150"/>
      <c r="G243" s="150"/>
      <c r="H243" s="150"/>
      <c r="I243" s="150"/>
      <c r="J243" s="150"/>
      <c r="K243" s="150"/>
      <c r="L243" s="150"/>
      <c r="M243" s="150"/>
      <c r="N243" s="150"/>
      <c r="O243" s="155"/>
    </row>
    <row r="244" spans="4:15">
      <c r="D244" s="150"/>
      <c r="E244" s="150"/>
      <c r="F244" s="150"/>
      <c r="G244" s="150"/>
      <c r="H244" s="150"/>
      <c r="I244" s="150"/>
      <c r="J244" s="150"/>
      <c r="K244" s="150"/>
      <c r="L244" s="150"/>
      <c r="M244" s="150"/>
      <c r="N244" s="150"/>
      <c r="O244" s="155"/>
    </row>
    <row r="245" spans="4:15">
      <c r="D245" s="150"/>
      <c r="E245" s="150"/>
      <c r="F245" s="150"/>
      <c r="G245" s="150"/>
      <c r="H245" s="150"/>
      <c r="I245" s="150"/>
      <c r="J245" s="150"/>
      <c r="K245" s="150"/>
      <c r="L245" s="150"/>
      <c r="M245" s="150"/>
      <c r="N245" s="150"/>
      <c r="O245" s="155"/>
    </row>
    <row r="246" spans="4:15">
      <c r="D246" s="150"/>
      <c r="E246" s="150"/>
      <c r="F246" s="150"/>
      <c r="G246" s="150"/>
      <c r="H246" s="150"/>
      <c r="I246" s="150"/>
      <c r="J246" s="150"/>
      <c r="K246" s="150"/>
      <c r="L246" s="150"/>
      <c r="M246" s="150"/>
      <c r="N246" s="150"/>
      <c r="O246" s="155"/>
    </row>
    <row r="247" spans="4:15">
      <c r="D247" s="150"/>
      <c r="E247" s="150"/>
      <c r="F247" s="150"/>
      <c r="G247" s="150"/>
      <c r="H247" s="150"/>
      <c r="I247" s="150"/>
      <c r="J247" s="150"/>
      <c r="K247" s="150"/>
      <c r="L247" s="150"/>
      <c r="M247" s="150"/>
      <c r="N247" s="150"/>
      <c r="O247" s="155"/>
    </row>
  </sheetData>
  <sortState ref="A31:O33">
    <sortCondition descending="1" ref="O31:O33"/>
  </sortState>
  <mergeCells count="1">
    <mergeCell ref="C3:O3"/>
  </mergeCells>
  <printOptions horizontalCentered="1"/>
  <pageMargins left="0" right="0" top="0.5" bottom="0.5" header="0.5" footer="0.5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rgb="FF7030A0"/>
  </sheetPr>
  <dimension ref="A1:R19"/>
  <sheetViews>
    <sheetView workbookViewId="0"/>
  </sheetViews>
  <sheetFormatPr defaultRowHeight="12.75"/>
  <cols>
    <col min="1" max="1" width="12.7109375" style="23" customWidth="1"/>
    <col min="2" max="2" width="8.85546875" style="23" bestFit="1" customWidth="1"/>
    <col min="3" max="4" width="5.140625" style="23" customWidth="1"/>
    <col min="5" max="5" width="6.7109375" style="23" customWidth="1"/>
    <col min="6" max="14" width="5.140625" style="23" customWidth="1"/>
    <col min="15" max="15" width="10.85546875" style="46" bestFit="1" customWidth="1"/>
    <col min="16" max="16384" width="9.140625" style="23"/>
  </cols>
  <sheetData>
    <row r="1" spans="1:18" ht="20.100000000000001" customHeight="1">
      <c r="A1" s="1" t="s">
        <v>319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57"/>
      <c r="Q1" s="157"/>
      <c r="R1" s="157"/>
    </row>
    <row r="2" spans="1:18" ht="6.95" customHeight="1" thickBot="1"/>
    <row r="3" spans="1:18" ht="13.5" customHeight="1" thickBot="1">
      <c r="C3" s="418">
        <v>2010</v>
      </c>
      <c r="D3" s="418"/>
      <c r="E3" s="418"/>
      <c r="F3" s="418"/>
      <c r="G3" s="418"/>
      <c r="H3" s="418"/>
      <c r="I3" s="418"/>
      <c r="J3" s="418"/>
      <c r="K3" s="418"/>
      <c r="L3" s="418"/>
      <c r="M3" s="418"/>
      <c r="N3" s="418"/>
      <c r="O3" s="418"/>
    </row>
    <row r="4" spans="1:18" ht="13.5" thickBot="1">
      <c r="A4" s="201" t="s">
        <v>265</v>
      </c>
      <c r="B4" s="158" t="s">
        <v>266</v>
      </c>
      <c r="C4" s="197" t="s">
        <v>290</v>
      </c>
      <c r="D4" s="197" t="s">
        <v>291</v>
      </c>
      <c r="E4" s="197" t="s">
        <v>2</v>
      </c>
      <c r="F4" s="197" t="s">
        <v>3</v>
      </c>
      <c r="G4" s="197" t="s">
        <v>4</v>
      </c>
      <c r="H4" s="197" t="s">
        <v>5</v>
      </c>
      <c r="I4" s="197" t="s">
        <v>6</v>
      </c>
      <c r="J4" s="197" t="s">
        <v>292</v>
      </c>
      <c r="K4" s="197" t="s">
        <v>293</v>
      </c>
      <c r="L4" s="197" t="s">
        <v>294</v>
      </c>
      <c r="M4" s="197" t="s">
        <v>295</v>
      </c>
      <c r="N4" s="197" t="s">
        <v>296</v>
      </c>
      <c r="O4" s="197" t="s">
        <v>360</v>
      </c>
    </row>
    <row r="5" spans="1:18" ht="15" customHeight="1">
      <c r="A5" s="288" t="s">
        <v>282</v>
      </c>
      <c r="B5" s="281" t="s">
        <v>271</v>
      </c>
      <c r="C5" s="289">
        <v>18.760000000000002</v>
      </c>
      <c r="D5" s="289">
        <v>19.239999999999998</v>
      </c>
      <c r="E5" s="289">
        <v>33.229999999999997</v>
      </c>
      <c r="F5" s="289">
        <v>28.13</v>
      </c>
      <c r="G5" s="289">
        <v>19.46</v>
      </c>
      <c r="H5" s="289">
        <v>28.19</v>
      </c>
      <c r="I5" s="289">
        <v>34.44</v>
      </c>
      <c r="J5" s="289">
        <v>30.84</v>
      </c>
      <c r="K5" s="289">
        <v>33.61</v>
      </c>
      <c r="L5" s="289">
        <v>34.9</v>
      </c>
      <c r="M5" s="289">
        <v>32.369999999999997</v>
      </c>
      <c r="N5" s="289">
        <v>19.72</v>
      </c>
      <c r="O5" s="209">
        <f>SUM(C5:N5)/12</f>
        <v>27.740833333333331</v>
      </c>
    </row>
    <row r="6" spans="1:18" ht="15" customHeight="1">
      <c r="A6" s="290" t="s">
        <v>282</v>
      </c>
      <c r="B6" s="283" t="s">
        <v>268</v>
      </c>
      <c r="C6" s="22">
        <v>54.68</v>
      </c>
      <c r="D6" s="22">
        <v>58.04</v>
      </c>
      <c r="E6" s="22">
        <v>63.21</v>
      </c>
      <c r="F6" s="22">
        <v>63.73</v>
      </c>
      <c r="G6" s="22">
        <v>63.41</v>
      </c>
      <c r="H6" s="22">
        <v>59.28</v>
      </c>
      <c r="I6" s="22">
        <v>73.430000000000007</v>
      </c>
      <c r="J6" s="22">
        <v>52.91</v>
      </c>
      <c r="K6" s="22">
        <v>62.66</v>
      </c>
      <c r="L6" s="22">
        <v>68.19</v>
      </c>
      <c r="M6" s="22">
        <v>66.17</v>
      </c>
      <c r="N6" s="22">
        <v>63.31</v>
      </c>
      <c r="O6" s="210">
        <f>SUM(C6:N6)/12</f>
        <v>62.418333333333329</v>
      </c>
    </row>
    <row r="7" spans="1:18" ht="15" customHeight="1">
      <c r="A7" s="290" t="s">
        <v>283</v>
      </c>
      <c r="B7" s="283" t="s">
        <v>271</v>
      </c>
      <c r="C7" s="22">
        <v>4.2300000000000004</v>
      </c>
      <c r="D7" s="22">
        <v>4.3600000000000003</v>
      </c>
      <c r="E7" s="22">
        <v>4.87</v>
      </c>
      <c r="F7" s="22">
        <v>4.0999999999999996</v>
      </c>
      <c r="G7" s="22">
        <v>4.87</v>
      </c>
      <c r="H7" s="22">
        <v>5.26</v>
      </c>
      <c r="I7" s="22">
        <v>5.38</v>
      </c>
      <c r="J7" s="22">
        <v>5</v>
      </c>
      <c r="K7" s="22">
        <v>6.28</v>
      </c>
      <c r="L7" s="22">
        <v>6.15</v>
      </c>
      <c r="M7" s="22">
        <v>5.9</v>
      </c>
      <c r="N7" s="291">
        <v>6.41</v>
      </c>
      <c r="O7" s="210">
        <f>SUM(C7:N7)/12</f>
        <v>5.2341666666666669</v>
      </c>
    </row>
    <row r="8" spans="1:18" ht="15" customHeight="1" thickBot="1">
      <c r="A8" s="292" t="s">
        <v>283</v>
      </c>
      <c r="B8" s="286" t="s">
        <v>268</v>
      </c>
      <c r="C8" s="117">
        <v>73.09</v>
      </c>
      <c r="D8" s="117">
        <v>77.23</v>
      </c>
      <c r="E8" s="293">
        <v>80.88</v>
      </c>
      <c r="F8" s="117">
        <v>83.19</v>
      </c>
      <c r="G8" s="117">
        <v>90.18</v>
      </c>
      <c r="H8" s="117">
        <v>97.4</v>
      </c>
      <c r="I8" s="117">
        <v>98.07</v>
      </c>
      <c r="J8" s="117">
        <v>97.33</v>
      </c>
      <c r="K8" s="117">
        <v>98.13</v>
      </c>
      <c r="L8" s="117">
        <v>99.02</v>
      </c>
      <c r="M8" s="117">
        <v>99.67</v>
      </c>
      <c r="N8" s="117">
        <v>99.83</v>
      </c>
      <c r="O8" s="211">
        <f>SUM(C8:N8)/12</f>
        <v>91.168333333333337</v>
      </c>
    </row>
    <row r="9" spans="1:18" ht="13.5" customHeight="1">
      <c r="A9" s="149" t="s">
        <v>264</v>
      </c>
    </row>
    <row r="11" spans="1:18" ht="20.100000000000001" customHeight="1">
      <c r="A11" s="1" t="s">
        <v>318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57"/>
    </row>
    <row r="12" spans="1:18" ht="6.95" customHeight="1" thickBot="1"/>
    <row r="13" spans="1:18" ht="13.5" customHeight="1" thickBot="1">
      <c r="C13" s="418">
        <v>2010</v>
      </c>
      <c r="D13" s="418"/>
      <c r="E13" s="418"/>
      <c r="F13" s="418"/>
      <c r="G13" s="418"/>
      <c r="H13" s="418"/>
      <c r="I13" s="418"/>
      <c r="J13" s="418"/>
      <c r="K13" s="418"/>
      <c r="L13" s="418"/>
      <c r="M13" s="418"/>
      <c r="N13" s="418"/>
      <c r="O13" s="418"/>
    </row>
    <row r="14" spans="1:18" ht="13.5" customHeight="1" thickBot="1">
      <c r="A14" s="158" t="s">
        <v>265</v>
      </c>
      <c r="B14" s="158" t="s">
        <v>266</v>
      </c>
      <c r="C14" s="197" t="s">
        <v>290</v>
      </c>
      <c r="D14" s="197" t="s">
        <v>291</v>
      </c>
      <c r="E14" s="197" t="s">
        <v>2</v>
      </c>
      <c r="F14" s="197" t="s">
        <v>3</v>
      </c>
      <c r="G14" s="197" t="s">
        <v>4</v>
      </c>
      <c r="H14" s="197" t="s">
        <v>5</v>
      </c>
      <c r="I14" s="197" t="s">
        <v>6</v>
      </c>
      <c r="J14" s="197" t="s">
        <v>292</v>
      </c>
      <c r="K14" s="197" t="s">
        <v>293</v>
      </c>
      <c r="L14" s="197" t="s">
        <v>294</v>
      </c>
      <c r="M14" s="197" t="s">
        <v>295</v>
      </c>
      <c r="N14" s="197" t="s">
        <v>296</v>
      </c>
      <c r="O14" s="197" t="s">
        <v>360</v>
      </c>
    </row>
    <row r="15" spans="1:18" ht="15" customHeight="1">
      <c r="A15" s="288" t="s">
        <v>282</v>
      </c>
      <c r="B15" s="281" t="s">
        <v>271</v>
      </c>
      <c r="C15" s="289">
        <v>31.19</v>
      </c>
      <c r="D15" s="289">
        <v>30.75</v>
      </c>
      <c r="E15" s="289">
        <v>40.24</v>
      </c>
      <c r="F15" s="289">
        <v>30.45</v>
      </c>
      <c r="G15" s="289">
        <v>31.5</v>
      </c>
      <c r="H15" s="289">
        <v>27.06</v>
      </c>
      <c r="I15" s="289">
        <v>33.35</v>
      </c>
      <c r="J15" s="289">
        <v>29.56</v>
      </c>
      <c r="K15" s="289">
        <v>30.51</v>
      </c>
      <c r="L15" s="289">
        <v>31.4</v>
      </c>
      <c r="M15" s="289">
        <v>28.94</v>
      </c>
      <c r="N15" s="289">
        <v>21.53</v>
      </c>
      <c r="O15" s="209">
        <f>SUM(C15:N15)/12</f>
        <v>30.540000000000003</v>
      </c>
    </row>
    <row r="16" spans="1:18" ht="15" customHeight="1">
      <c r="A16" s="290" t="s">
        <v>282</v>
      </c>
      <c r="B16" s="283" t="s">
        <v>268</v>
      </c>
      <c r="C16" s="22">
        <v>49.93</v>
      </c>
      <c r="D16" s="22">
        <v>57.68</v>
      </c>
      <c r="E16" s="22">
        <v>54.97</v>
      </c>
      <c r="F16" s="22">
        <v>57.01</v>
      </c>
      <c r="G16" s="22">
        <v>52.97</v>
      </c>
      <c r="H16" s="22">
        <v>49.53</v>
      </c>
      <c r="I16" s="22">
        <v>72.209999999999994</v>
      </c>
      <c r="J16" s="22">
        <v>51.87</v>
      </c>
      <c r="K16" s="22">
        <v>58.57</v>
      </c>
      <c r="L16" s="22">
        <v>56.26</v>
      </c>
      <c r="M16" s="22">
        <v>58.94</v>
      </c>
      <c r="N16" s="291">
        <v>60.96</v>
      </c>
      <c r="O16" s="210">
        <f>SUM(C16:N16)/12</f>
        <v>56.741666666666653</v>
      </c>
    </row>
    <row r="17" spans="1:15" ht="15" customHeight="1">
      <c r="A17" s="290" t="s">
        <v>283</v>
      </c>
      <c r="B17" s="283" t="s">
        <v>271</v>
      </c>
      <c r="C17" s="22">
        <v>4.3899999999999997</v>
      </c>
      <c r="D17" s="22">
        <v>4.24</v>
      </c>
      <c r="E17" s="22">
        <v>4.7699999999999996</v>
      </c>
      <c r="F17" s="22">
        <v>4.32</v>
      </c>
      <c r="G17" s="22">
        <v>4.3899999999999997</v>
      </c>
      <c r="H17" s="22">
        <v>4.09</v>
      </c>
      <c r="I17" s="22">
        <v>4.3899999999999997</v>
      </c>
      <c r="J17" s="22">
        <v>4.09</v>
      </c>
      <c r="K17" s="22">
        <v>5.98</v>
      </c>
      <c r="L17" s="22">
        <v>6.44</v>
      </c>
      <c r="M17" s="22">
        <v>6.06</v>
      </c>
      <c r="N17" s="22">
        <v>6.36</v>
      </c>
      <c r="O17" s="210">
        <f>SUM(C17:N17)/12</f>
        <v>4.96</v>
      </c>
    </row>
    <row r="18" spans="1:15" ht="15" customHeight="1" thickBot="1">
      <c r="A18" s="292" t="s">
        <v>283</v>
      </c>
      <c r="B18" s="286" t="s">
        <v>268</v>
      </c>
      <c r="C18" s="117">
        <v>75.959999999999994</v>
      </c>
      <c r="D18" s="117">
        <v>60.33</v>
      </c>
      <c r="E18" s="117">
        <v>59.89</v>
      </c>
      <c r="F18" s="117">
        <v>60.7</v>
      </c>
      <c r="G18" s="117">
        <v>63.35</v>
      </c>
      <c r="H18" s="117">
        <v>65.86</v>
      </c>
      <c r="I18" s="117">
        <v>68.89</v>
      </c>
      <c r="J18" s="117">
        <v>65.680000000000007</v>
      </c>
      <c r="K18" s="117">
        <v>68.7</v>
      </c>
      <c r="L18" s="117">
        <v>70.739999999999995</v>
      </c>
      <c r="M18" s="117">
        <v>73.33</v>
      </c>
      <c r="N18" s="117">
        <v>75.45</v>
      </c>
      <c r="O18" s="211">
        <f>SUM(C18:N18)/12</f>
        <v>67.40666666666668</v>
      </c>
    </row>
    <row r="19" spans="1:15" ht="13.5" customHeight="1">
      <c r="A19" s="149" t="s">
        <v>264</v>
      </c>
    </row>
  </sheetData>
  <sortState ref="A18:O21">
    <sortCondition descending="1" ref="O18:O21"/>
  </sortState>
  <mergeCells count="2">
    <mergeCell ref="C3:O3"/>
    <mergeCell ref="C13:O13"/>
  </mergeCells>
  <printOptions horizontalCentered="1"/>
  <pageMargins left="0" right="0" top="0.5" bottom="0.5" header="0.5" footer="0.5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rgb="FF7030A0"/>
  </sheetPr>
  <dimension ref="A1:J263"/>
  <sheetViews>
    <sheetView zoomScale="150" zoomScaleNormal="150" workbookViewId="0"/>
  </sheetViews>
  <sheetFormatPr defaultRowHeight="15"/>
  <cols>
    <col min="1" max="1" width="3" style="23" customWidth="1"/>
    <col min="2" max="2" width="26.85546875" style="38" customWidth="1"/>
    <col min="3" max="4" width="19.7109375" style="195" customWidth="1"/>
    <col min="5" max="5" width="20.28515625" style="195" customWidth="1"/>
    <col min="6" max="16384" width="9.140625" style="195"/>
  </cols>
  <sheetData>
    <row r="1" spans="1:5" ht="20.100000000000001" customHeight="1">
      <c r="A1" s="1" t="s">
        <v>320</v>
      </c>
      <c r="B1" s="1"/>
      <c r="C1" s="1"/>
      <c r="D1" s="1"/>
      <c r="E1" s="1"/>
    </row>
    <row r="2" spans="1:5" ht="6.95" customHeight="1" thickBot="1">
      <c r="A2" s="4"/>
      <c r="B2" s="2"/>
    </row>
    <row r="3" spans="1:5" s="3" customFormat="1" ht="13.5" customHeight="1" thickBot="1">
      <c r="C3" s="395">
        <v>2010</v>
      </c>
      <c r="D3" s="395"/>
      <c r="E3" s="395"/>
    </row>
    <row r="4" spans="1:5" ht="12.6" customHeight="1" thickBot="1">
      <c r="A4" s="420" t="s">
        <v>285</v>
      </c>
      <c r="B4" s="6" t="s">
        <v>284</v>
      </c>
      <c r="C4" s="316" t="s">
        <v>361</v>
      </c>
      <c r="D4" s="316" t="s">
        <v>362</v>
      </c>
      <c r="E4" s="376" t="s">
        <v>363</v>
      </c>
    </row>
    <row r="5" spans="1:5" s="298" customFormat="1" ht="13.5" customHeight="1" thickBot="1">
      <c r="A5" s="421"/>
      <c r="B5" s="317" t="s">
        <v>7</v>
      </c>
      <c r="C5" s="318">
        <f>C6+C30+C68+C101+C135+C188+C196</f>
        <v>877909</v>
      </c>
      <c r="D5" s="318">
        <f>D6+D30+D68+D101+D135+D188+D196</f>
        <v>2106277</v>
      </c>
      <c r="E5" s="330">
        <f t="shared" ref="E5:E6" si="0">D5/C5</f>
        <v>2.399197411121198</v>
      </c>
    </row>
    <row r="6" spans="1:5" s="298" customFormat="1" ht="13.5" customHeight="1" thickBot="1">
      <c r="A6" s="421"/>
      <c r="B6" s="317" t="s">
        <v>9</v>
      </c>
      <c r="C6" s="319">
        <f>SUM(C7:C29)</f>
        <v>619477</v>
      </c>
      <c r="D6" s="319">
        <f>SUM(D7:D29)</f>
        <v>1374271</v>
      </c>
      <c r="E6" s="377">
        <f t="shared" si="0"/>
        <v>2.2184374883974707</v>
      </c>
    </row>
    <row r="7" spans="1:5" s="298" customFormat="1" ht="15" customHeight="1">
      <c r="A7" s="421"/>
      <c r="B7" s="381" t="s">
        <v>10</v>
      </c>
      <c r="C7" s="297">
        <v>171409</v>
      </c>
      <c r="D7" s="297">
        <v>379973</v>
      </c>
      <c r="E7" s="331">
        <f t="shared" ref="E7:E29" si="1">D7/C7</f>
        <v>2.216762247023202</v>
      </c>
    </row>
    <row r="8" spans="1:5" s="298" customFormat="1" ht="15" customHeight="1">
      <c r="A8" s="421"/>
      <c r="B8" s="320" t="s">
        <v>15</v>
      </c>
      <c r="C8" s="299">
        <v>107888</v>
      </c>
      <c r="D8" s="299">
        <v>232678</v>
      </c>
      <c r="E8" s="332">
        <f t="shared" si="1"/>
        <v>2.1566624647782886</v>
      </c>
    </row>
    <row r="9" spans="1:5" s="298" customFormat="1" ht="15" customHeight="1">
      <c r="A9" s="421"/>
      <c r="B9" s="321" t="s">
        <v>14</v>
      </c>
      <c r="C9" s="299">
        <v>61917</v>
      </c>
      <c r="D9" s="299">
        <v>124752</v>
      </c>
      <c r="E9" s="332">
        <f t="shared" si="1"/>
        <v>2.0148262997238238</v>
      </c>
    </row>
    <row r="10" spans="1:5" s="298" customFormat="1" ht="15" customHeight="1">
      <c r="A10" s="421"/>
      <c r="B10" s="321" t="s">
        <v>13</v>
      </c>
      <c r="C10" s="299">
        <v>56801</v>
      </c>
      <c r="D10" s="299">
        <v>122424</v>
      </c>
      <c r="E10" s="332">
        <f t="shared" si="1"/>
        <v>2.1553141670041018</v>
      </c>
    </row>
    <row r="11" spans="1:5" s="298" customFormat="1" ht="15" customHeight="1">
      <c r="A11" s="421"/>
      <c r="B11" s="321" t="s">
        <v>11</v>
      </c>
      <c r="C11" s="299">
        <v>48348</v>
      </c>
      <c r="D11" s="299">
        <v>111789</v>
      </c>
      <c r="E11" s="332">
        <f t="shared" si="1"/>
        <v>2.3121742367833211</v>
      </c>
    </row>
    <row r="12" spans="1:5" s="298" customFormat="1" ht="15" customHeight="1">
      <c r="A12" s="421"/>
      <c r="B12" s="321" t="s">
        <v>22</v>
      </c>
      <c r="C12" s="300">
        <v>46482</v>
      </c>
      <c r="D12" s="300">
        <v>92782</v>
      </c>
      <c r="E12" s="332">
        <f t="shared" si="1"/>
        <v>1.9960845058302139</v>
      </c>
    </row>
    <row r="13" spans="1:5" s="298" customFormat="1" ht="15" customHeight="1">
      <c r="A13" s="421"/>
      <c r="B13" s="320" t="s">
        <v>25</v>
      </c>
      <c r="C13" s="299">
        <f>35926+1761+816</f>
        <v>38503</v>
      </c>
      <c r="D13" s="299">
        <f>70180+3055+1439</f>
        <v>74674</v>
      </c>
      <c r="E13" s="332">
        <f t="shared" si="1"/>
        <v>1.9394332909123964</v>
      </c>
    </row>
    <row r="14" spans="1:5" s="298" customFormat="1" ht="15" customHeight="1">
      <c r="A14" s="421"/>
      <c r="B14" s="321" t="s">
        <v>12</v>
      </c>
      <c r="C14" s="299">
        <v>34688</v>
      </c>
      <c r="D14" s="299">
        <v>72870</v>
      </c>
      <c r="E14" s="332">
        <f t="shared" si="1"/>
        <v>2.1007264760147604</v>
      </c>
    </row>
    <row r="15" spans="1:5" s="298" customFormat="1" ht="15" customHeight="1">
      <c r="A15" s="421"/>
      <c r="B15" s="321" t="s">
        <v>24</v>
      </c>
      <c r="C15" s="300">
        <v>16415</v>
      </c>
      <c r="D15" s="300">
        <v>37295</v>
      </c>
      <c r="E15" s="332">
        <f t="shared" si="1"/>
        <v>2.2720073103868414</v>
      </c>
    </row>
    <row r="16" spans="1:5" s="298" customFormat="1" ht="15" customHeight="1">
      <c r="A16" s="421"/>
      <c r="B16" s="321" t="s">
        <v>21</v>
      </c>
      <c r="C16" s="300">
        <v>11261</v>
      </c>
      <c r="D16" s="300">
        <v>26077</v>
      </c>
      <c r="E16" s="332">
        <f t="shared" si="1"/>
        <v>2.3156913240387178</v>
      </c>
    </row>
    <row r="17" spans="1:5" s="298" customFormat="1" ht="15" customHeight="1">
      <c r="A17" s="421"/>
      <c r="B17" s="321" t="s">
        <v>16</v>
      </c>
      <c r="C17" s="299">
        <v>4582</v>
      </c>
      <c r="D17" s="299">
        <v>11708</v>
      </c>
      <c r="E17" s="332">
        <f t="shared" si="1"/>
        <v>2.5552160628546488</v>
      </c>
    </row>
    <row r="18" spans="1:5" s="298" customFormat="1" ht="15" customHeight="1">
      <c r="A18" s="421"/>
      <c r="B18" s="320" t="s">
        <v>30</v>
      </c>
      <c r="C18" s="301">
        <v>4101</v>
      </c>
      <c r="D18" s="301">
        <v>13430</v>
      </c>
      <c r="E18" s="332">
        <f t="shared" si="1"/>
        <v>3.2748110217020239</v>
      </c>
    </row>
    <row r="19" spans="1:5" s="298" customFormat="1" ht="15" customHeight="1">
      <c r="A19" s="421"/>
      <c r="B19" s="320" t="s">
        <v>29</v>
      </c>
      <c r="C19" s="300">
        <v>3931</v>
      </c>
      <c r="D19" s="300">
        <v>34052</v>
      </c>
      <c r="E19" s="332">
        <f t="shared" si="1"/>
        <v>8.662426863393538</v>
      </c>
    </row>
    <row r="20" spans="1:5" s="298" customFormat="1" ht="15" customHeight="1">
      <c r="A20" s="421"/>
      <c r="B20" s="322" t="s">
        <v>26</v>
      </c>
      <c r="C20" s="299">
        <v>3503</v>
      </c>
      <c r="D20" s="299">
        <v>9844</v>
      </c>
      <c r="E20" s="332">
        <f t="shared" si="1"/>
        <v>2.8101627176705679</v>
      </c>
    </row>
    <row r="21" spans="1:5" s="298" customFormat="1" ht="15" customHeight="1">
      <c r="A21" s="421"/>
      <c r="B21" s="320" t="s">
        <v>27</v>
      </c>
      <c r="C21" s="299">
        <v>3214</v>
      </c>
      <c r="D21" s="299">
        <v>11128</v>
      </c>
      <c r="E21" s="332">
        <f t="shared" si="1"/>
        <v>3.4623522090852519</v>
      </c>
    </row>
    <row r="22" spans="1:5" s="298" customFormat="1" ht="15" customHeight="1">
      <c r="A22" s="421"/>
      <c r="B22" s="321" t="s">
        <v>20</v>
      </c>
      <c r="C22" s="300">
        <v>2451</v>
      </c>
      <c r="D22" s="300">
        <v>6173</v>
      </c>
      <c r="E22" s="332">
        <f t="shared" si="1"/>
        <v>2.5185638514891879</v>
      </c>
    </row>
    <row r="23" spans="1:5" s="298" customFormat="1" ht="15" customHeight="1">
      <c r="A23" s="421"/>
      <c r="B23" s="320" t="s">
        <v>23</v>
      </c>
      <c r="C23" s="300">
        <v>2310</v>
      </c>
      <c r="D23" s="300">
        <v>7480</v>
      </c>
      <c r="E23" s="332">
        <f t="shared" si="1"/>
        <v>3.2380952380952381</v>
      </c>
    </row>
    <row r="24" spans="1:5" s="298" customFormat="1" ht="15" customHeight="1">
      <c r="A24" s="421"/>
      <c r="B24" s="321" t="s">
        <v>229</v>
      </c>
      <c r="C24" s="301">
        <v>1115</v>
      </c>
      <c r="D24" s="301">
        <v>3826</v>
      </c>
      <c r="E24" s="332">
        <f t="shared" si="1"/>
        <v>3.4313901345291478</v>
      </c>
    </row>
    <row r="25" spans="1:5" s="298" customFormat="1" ht="15" customHeight="1">
      <c r="A25" s="421"/>
      <c r="B25" s="320" t="s">
        <v>28</v>
      </c>
      <c r="C25" s="300">
        <v>405</v>
      </c>
      <c r="D25" s="300">
        <v>857</v>
      </c>
      <c r="E25" s="332">
        <f t="shared" si="1"/>
        <v>2.1160493827160494</v>
      </c>
    </row>
    <row r="26" spans="1:5" s="298" customFormat="1" ht="15" customHeight="1">
      <c r="A26" s="421"/>
      <c r="B26" s="321" t="s">
        <v>17</v>
      </c>
      <c r="C26" s="299">
        <v>58</v>
      </c>
      <c r="D26" s="299">
        <v>189</v>
      </c>
      <c r="E26" s="332">
        <f t="shared" si="1"/>
        <v>3.2586206896551726</v>
      </c>
    </row>
    <row r="27" spans="1:5" s="298" customFormat="1" ht="15" customHeight="1">
      <c r="A27" s="421"/>
      <c r="B27" s="320" t="s">
        <v>18</v>
      </c>
      <c r="C27" s="300">
        <v>51</v>
      </c>
      <c r="D27" s="300">
        <v>176</v>
      </c>
      <c r="E27" s="332">
        <f t="shared" si="1"/>
        <v>3.4509803921568629</v>
      </c>
    </row>
    <row r="28" spans="1:5" s="298" customFormat="1" ht="15" customHeight="1">
      <c r="A28" s="421"/>
      <c r="B28" s="320" t="s">
        <v>19</v>
      </c>
      <c r="C28" s="300">
        <v>37</v>
      </c>
      <c r="D28" s="300">
        <v>86</v>
      </c>
      <c r="E28" s="332">
        <f t="shared" si="1"/>
        <v>2.3243243243243241</v>
      </c>
    </row>
    <row r="29" spans="1:5" s="298" customFormat="1" ht="15.75" customHeight="1" thickBot="1">
      <c r="A29" s="421"/>
      <c r="B29" s="323" t="s">
        <v>31</v>
      </c>
      <c r="C29" s="302">
        <v>7</v>
      </c>
      <c r="D29" s="302">
        <v>8</v>
      </c>
      <c r="E29" s="333">
        <f t="shared" si="1"/>
        <v>1.1428571428571428</v>
      </c>
    </row>
    <row r="30" spans="1:5" s="296" customFormat="1" ht="15.75" customHeight="1" thickBot="1">
      <c r="A30" s="421"/>
      <c r="B30" s="303" t="s">
        <v>36</v>
      </c>
      <c r="C30" s="304">
        <f>C31+C38+C47</f>
        <v>10942</v>
      </c>
      <c r="D30" s="304">
        <f>D31+D38+D47</f>
        <v>24248</v>
      </c>
      <c r="E30" s="334">
        <f t="shared" ref="E30:E69" si="2">D30/C30</f>
        <v>2.216048254432462</v>
      </c>
    </row>
    <row r="31" spans="1:5" s="296" customFormat="1" ht="15.75" customHeight="1" thickBot="1">
      <c r="A31" s="421"/>
      <c r="B31" s="303" t="s">
        <v>36</v>
      </c>
      <c r="C31" s="304">
        <f>SUM(C32:C37)</f>
        <v>5647</v>
      </c>
      <c r="D31" s="304">
        <f>SUM(D32:D37)</f>
        <v>8890</v>
      </c>
      <c r="E31" s="334">
        <f t="shared" ref="E31:E38" si="3">D31/C31</f>
        <v>1.5742872321586683</v>
      </c>
    </row>
    <row r="32" spans="1:5" s="296" customFormat="1" ht="12.75">
      <c r="A32" s="421"/>
      <c r="B32" s="324" t="s">
        <v>39</v>
      </c>
      <c r="C32" s="306">
        <v>5155</v>
      </c>
      <c r="D32" s="306">
        <v>7542</v>
      </c>
      <c r="E32" s="331">
        <f t="shared" ref="E32:E37" si="4">D32/C32</f>
        <v>1.4630455868089234</v>
      </c>
    </row>
    <row r="33" spans="1:5" s="296" customFormat="1" ht="15" customHeight="1">
      <c r="A33" s="421"/>
      <c r="B33" s="325" t="s">
        <v>37</v>
      </c>
      <c r="C33" s="301">
        <v>200</v>
      </c>
      <c r="D33" s="301">
        <v>613</v>
      </c>
      <c r="E33" s="332">
        <f t="shared" si="4"/>
        <v>3.0649999999999999</v>
      </c>
    </row>
    <row r="34" spans="1:5" s="296" customFormat="1" ht="15" customHeight="1">
      <c r="A34" s="421"/>
      <c r="B34" s="325" t="s">
        <v>41</v>
      </c>
      <c r="C34" s="301">
        <v>116</v>
      </c>
      <c r="D34" s="301">
        <v>206</v>
      </c>
      <c r="E34" s="332">
        <f t="shared" si="4"/>
        <v>1.7758620689655173</v>
      </c>
    </row>
    <row r="35" spans="1:5" s="296" customFormat="1" ht="15" customHeight="1">
      <c r="A35" s="421"/>
      <c r="B35" s="325" t="s">
        <v>43</v>
      </c>
      <c r="C35" s="301">
        <v>111</v>
      </c>
      <c r="D35" s="301">
        <v>325</v>
      </c>
      <c r="E35" s="332">
        <f t="shared" si="4"/>
        <v>2.9279279279279278</v>
      </c>
    </row>
    <row r="36" spans="1:5" s="296" customFormat="1" ht="15" customHeight="1">
      <c r="A36" s="421"/>
      <c r="B36" s="325" t="s">
        <v>364</v>
      </c>
      <c r="C36" s="301">
        <v>42</v>
      </c>
      <c r="D36" s="301">
        <v>96</v>
      </c>
      <c r="E36" s="332">
        <f t="shared" si="4"/>
        <v>2.2857142857142856</v>
      </c>
    </row>
    <row r="37" spans="1:5" s="296" customFormat="1" ht="15.75" customHeight="1" thickBot="1">
      <c r="A37" s="421"/>
      <c r="B37" s="326" t="s">
        <v>40</v>
      </c>
      <c r="C37" s="302">
        <v>23</v>
      </c>
      <c r="D37" s="302">
        <v>108</v>
      </c>
      <c r="E37" s="333">
        <f t="shared" si="4"/>
        <v>4.6956521739130439</v>
      </c>
    </row>
    <row r="38" spans="1:5" s="296" customFormat="1" ht="13.5" thickBot="1">
      <c r="A38" s="421"/>
      <c r="B38" s="308" t="s">
        <v>44</v>
      </c>
      <c r="C38" s="304">
        <f>SUM(C39:C46)</f>
        <v>376</v>
      </c>
      <c r="D38" s="304">
        <f>SUM(D39:D46)</f>
        <v>1346</v>
      </c>
      <c r="E38" s="334">
        <f t="shared" si="3"/>
        <v>3.5797872340425534</v>
      </c>
    </row>
    <row r="39" spans="1:5" s="296" customFormat="1" ht="15" customHeight="1">
      <c r="A39" s="421"/>
      <c r="B39" s="327" t="s">
        <v>46</v>
      </c>
      <c r="C39" s="306">
        <v>136</v>
      </c>
      <c r="D39" s="306">
        <v>556</v>
      </c>
      <c r="E39" s="331">
        <f t="shared" ref="E39:E46" si="5">D39/C39</f>
        <v>4.0882352941176467</v>
      </c>
    </row>
    <row r="40" spans="1:5" s="296" customFormat="1" ht="15" customHeight="1">
      <c r="A40" s="421"/>
      <c r="B40" s="328" t="s">
        <v>47</v>
      </c>
      <c r="C40" s="301">
        <v>87</v>
      </c>
      <c r="D40" s="301">
        <v>334</v>
      </c>
      <c r="E40" s="332">
        <f t="shared" si="5"/>
        <v>3.8390804597701149</v>
      </c>
    </row>
    <row r="41" spans="1:5" s="296" customFormat="1" ht="15" customHeight="1">
      <c r="A41" s="421"/>
      <c r="B41" s="328" t="s">
        <v>55</v>
      </c>
      <c r="C41" s="301">
        <v>45</v>
      </c>
      <c r="D41" s="301">
        <v>142</v>
      </c>
      <c r="E41" s="332">
        <f t="shared" si="5"/>
        <v>3.1555555555555554</v>
      </c>
    </row>
    <row r="42" spans="1:5" s="296" customFormat="1" ht="15" customHeight="1">
      <c r="A42" s="421"/>
      <c r="B42" s="328" t="s">
        <v>54</v>
      </c>
      <c r="C42" s="301">
        <v>43</v>
      </c>
      <c r="D42" s="301">
        <v>103</v>
      </c>
      <c r="E42" s="332">
        <f t="shared" si="5"/>
        <v>2.3953488372093021</v>
      </c>
    </row>
    <row r="43" spans="1:5" s="296" customFormat="1" ht="15" customHeight="1">
      <c r="A43" s="421"/>
      <c r="B43" s="328" t="s">
        <v>51</v>
      </c>
      <c r="C43" s="301">
        <v>29</v>
      </c>
      <c r="D43" s="301">
        <v>73</v>
      </c>
      <c r="E43" s="332">
        <f t="shared" si="5"/>
        <v>2.5172413793103448</v>
      </c>
    </row>
    <row r="44" spans="1:5" s="296" customFormat="1" ht="15" customHeight="1">
      <c r="A44" s="421"/>
      <c r="B44" s="328" t="s">
        <v>53</v>
      </c>
      <c r="C44" s="301">
        <v>17</v>
      </c>
      <c r="D44" s="301">
        <v>88</v>
      </c>
      <c r="E44" s="332">
        <f t="shared" si="5"/>
        <v>5.1764705882352944</v>
      </c>
    </row>
    <row r="45" spans="1:5" s="296" customFormat="1" ht="15" customHeight="1">
      <c r="A45" s="421"/>
      <c r="B45" s="328" t="s">
        <v>48</v>
      </c>
      <c r="C45" s="301">
        <v>15</v>
      </c>
      <c r="D45" s="301">
        <v>31</v>
      </c>
      <c r="E45" s="332">
        <f t="shared" si="5"/>
        <v>2.0666666666666669</v>
      </c>
    </row>
    <row r="46" spans="1:5" s="296" customFormat="1" ht="15.75" customHeight="1" thickBot="1">
      <c r="A46" s="421"/>
      <c r="B46" s="323" t="s">
        <v>49</v>
      </c>
      <c r="C46" s="302">
        <v>4</v>
      </c>
      <c r="D46" s="302">
        <v>19</v>
      </c>
      <c r="E46" s="333">
        <f t="shared" si="5"/>
        <v>4.75</v>
      </c>
    </row>
    <row r="47" spans="1:5" s="296" customFormat="1" ht="13.5" thickBot="1">
      <c r="A47" s="421"/>
      <c r="B47" s="308" t="s">
        <v>56</v>
      </c>
      <c r="C47" s="304">
        <f>SUM(C48:C67)</f>
        <v>4919</v>
      </c>
      <c r="D47" s="304">
        <f>SUM(D48:D67)</f>
        <v>14012</v>
      </c>
      <c r="E47" s="334">
        <f t="shared" si="2"/>
        <v>2.8485464525310022</v>
      </c>
    </row>
    <row r="48" spans="1:5" s="296" customFormat="1" ht="12.75">
      <c r="A48" s="421"/>
      <c r="B48" s="324" t="s">
        <v>56</v>
      </c>
      <c r="C48" s="306">
        <v>1693</v>
      </c>
      <c r="D48" s="306">
        <v>5002</v>
      </c>
      <c r="E48" s="331">
        <f t="shared" ref="E48:E67" si="6">D48/C48</f>
        <v>2.9545186060248079</v>
      </c>
    </row>
    <row r="49" spans="1:5" s="296" customFormat="1" ht="15" customHeight="1">
      <c r="A49" s="421"/>
      <c r="B49" s="328" t="s">
        <v>66</v>
      </c>
      <c r="C49" s="301">
        <v>1274</v>
      </c>
      <c r="D49" s="301">
        <v>2320</v>
      </c>
      <c r="E49" s="332">
        <f t="shared" si="6"/>
        <v>1.8210361067503924</v>
      </c>
    </row>
    <row r="50" spans="1:5" s="296" customFormat="1" ht="15" customHeight="1">
      <c r="A50" s="421"/>
      <c r="B50" s="328" t="s">
        <v>73</v>
      </c>
      <c r="C50" s="301">
        <v>573</v>
      </c>
      <c r="D50" s="301">
        <v>2054</v>
      </c>
      <c r="E50" s="332">
        <f t="shared" si="6"/>
        <v>3.5846422338568935</v>
      </c>
    </row>
    <row r="51" spans="1:5" s="296" customFormat="1" ht="15" customHeight="1">
      <c r="A51" s="421"/>
      <c r="B51" s="328" t="s">
        <v>61</v>
      </c>
      <c r="C51" s="301">
        <v>363</v>
      </c>
      <c r="D51" s="301">
        <v>861</v>
      </c>
      <c r="E51" s="332">
        <f t="shared" si="6"/>
        <v>2.3719008264462809</v>
      </c>
    </row>
    <row r="52" spans="1:5" s="296" customFormat="1" ht="15" customHeight="1">
      <c r="A52" s="421"/>
      <c r="B52" s="328" t="s">
        <v>365</v>
      </c>
      <c r="C52" s="301">
        <v>196</v>
      </c>
      <c r="D52" s="301">
        <v>714</v>
      </c>
      <c r="E52" s="332">
        <f t="shared" si="6"/>
        <v>3.6428571428571428</v>
      </c>
    </row>
    <row r="53" spans="1:5" s="296" customFormat="1" ht="15" customHeight="1">
      <c r="A53" s="421"/>
      <c r="B53" s="328" t="s">
        <v>74</v>
      </c>
      <c r="C53" s="301">
        <v>182</v>
      </c>
      <c r="D53" s="301">
        <v>792</v>
      </c>
      <c r="E53" s="332">
        <f t="shared" si="6"/>
        <v>4.3516483516483513</v>
      </c>
    </row>
    <row r="54" spans="1:5" s="296" customFormat="1" ht="15" customHeight="1">
      <c r="A54" s="421"/>
      <c r="B54" s="328" t="s">
        <v>70</v>
      </c>
      <c r="C54" s="301">
        <v>152</v>
      </c>
      <c r="D54" s="301">
        <v>338</v>
      </c>
      <c r="E54" s="332">
        <f t="shared" si="6"/>
        <v>2.2236842105263159</v>
      </c>
    </row>
    <row r="55" spans="1:5" s="296" customFormat="1" ht="15" customHeight="1">
      <c r="A55" s="421"/>
      <c r="B55" s="328" t="s">
        <v>67</v>
      </c>
      <c r="C55" s="301">
        <v>90</v>
      </c>
      <c r="D55" s="301">
        <v>695</v>
      </c>
      <c r="E55" s="332">
        <f t="shared" si="6"/>
        <v>7.7222222222222223</v>
      </c>
    </row>
    <row r="56" spans="1:5" s="296" customFormat="1" ht="15" customHeight="1">
      <c r="A56" s="421"/>
      <c r="B56" s="328" t="s">
        <v>72</v>
      </c>
      <c r="C56" s="301">
        <v>58</v>
      </c>
      <c r="D56" s="301">
        <v>244</v>
      </c>
      <c r="E56" s="332">
        <f t="shared" si="6"/>
        <v>4.2068965517241379</v>
      </c>
    </row>
    <row r="57" spans="1:5" s="296" customFormat="1" ht="15" customHeight="1">
      <c r="A57" s="421"/>
      <c r="B57" s="328" t="s">
        <v>65</v>
      </c>
      <c r="C57" s="301">
        <v>55</v>
      </c>
      <c r="D57" s="301">
        <v>163</v>
      </c>
      <c r="E57" s="332">
        <f t="shared" si="6"/>
        <v>2.9636363636363638</v>
      </c>
    </row>
    <row r="58" spans="1:5" s="296" customFormat="1" ht="15" customHeight="1">
      <c r="A58" s="421"/>
      <c r="B58" s="328" t="s">
        <v>59</v>
      </c>
      <c r="C58" s="301">
        <v>53</v>
      </c>
      <c r="D58" s="301">
        <v>109</v>
      </c>
      <c r="E58" s="332">
        <f t="shared" si="6"/>
        <v>2.0566037735849059</v>
      </c>
    </row>
    <row r="59" spans="1:5" s="296" customFormat="1" ht="15" customHeight="1">
      <c r="A59" s="421"/>
      <c r="B59" s="328" t="s">
        <v>57</v>
      </c>
      <c r="C59" s="301">
        <v>49</v>
      </c>
      <c r="D59" s="301">
        <v>108</v>
      </c>
      <c r="E59" s="332">
        <f t="shared" si="6"/>
        <v>2.204081632653061</v>
      </c>
    </row>
    <row r="60" spans="1:5" s="296" customFormat="1" ht="15" customHeight="1">
      <c r="A60" s="421"/>
      <c r="B60" s="328" t="s">
        <v>71</v>
      </c>
      <c r="C60" s="301">
        <v>37</v>
      </c>
      <c r="D60" s="301">
        <v>104</v>
      </c>
      <c r="E60" s="332">
        <f t="shared" si="6"/>
        <v>2.810810810810811</v>
      </c>
    </row>
    <row r="61" spans="1:5" s="296" customFormat="1" ht="15" customHeight="1">
      <c r="A61" s="421"/>
      <c r="B61" s="328" t="s">
        <v>63</v>
      </c>
      <c r="C61" s="301">
        <v>36</v>
      </c>
      <c r="D61" s="301">
        <v>172</v>
      </c>
      <c r="E61" s="332">
        <f t="shared" si="6"/>
        <v>4.7777777777777777</v>
      </c>
    </row>
    <row r="62" spans="1:5" s="296" customFormat="1" ht="15" customHeight="1">
      <c r="A62" s="421"/>
      <c r="B62" s="328" t="s">
        <v>75</v>
      </c>
      <c r="C62" s="301">
        <v>34</v>
      </c>
      <c r="D62" s="301">
        <v>153</v>
      </c>
      <c r="E62" s="332">
        <f t="shared" si="6"/>
        <v>4.5</v>
      </c>
    </row>
    <row r="63" spans="1:5" s="296" customFormat="1" ht="15" customHeight="1">
      <c r="A63" s="421"/>
      <c r="B63" s="328" t="s">
        <v>62</v>
      </c>
      <c r="C63" s="301">
        <v>29</v>
      </c>
      <c r="D63" s="301">
        <v>72</v>
      </c>
      <c r="E63" s="332">
        <f t="shared" si="6"/>
        <v>2.4827586206896552</v>
      </c>
    </row>
    <row r="64" spans="1:5" s="296" customFormat="1" ht="15" customHeight="1">
      <c r="A64" s="421"/>
      <c r="B64" s="328" t="s">
        <v>60</v>
      </c>
      <c r="C64" s="301">
        <v>15</v>
      </c>
      <c r="D64" s="301">
        <v>40</v>
      </c>
      <c r="E64" s="332">
        <f t="shared" si="6"/>
        <v>2.6666666666666665</v>
      </c>
    </row>
    <row r="65" spans="1:5" s="296" customFormat="1" ht="15" customHeight="1">
      <c r="A65" s="421"/>
      <c r="B65" s="328" t="s">
        <v>208</v>
      </c>
      <c r="C65" s="301">
        <v>12</v>
      </c>
      <c r="D65" s="301">
        <v>37</v>
      </c>
      <c r="E65" s="332">
        <f t="shared" si="6"/>
        <v>3.0833333333333335</v>
      </c>
    </row>
    <row r="66" spans="1:5" s="296" customFormat="1" ht="15" customHeight="1">
      <c r="A66" s="421"/>
      <c r="B66" s="328" t="s">
        <v>76</v>
      </c>
      <c r="C66" s="301">
        <v>12</v>
      </c>
      <c r="D66" s="301">
        <v>22</v>
      </c>
      <c r="E66" s="332">
        <f t="shared" si="6"/>
        <v>1.8333333333333333</v>
      </c>
    </row>
    <row r="67" spans="1:5" s="296" customFormat="1" ht="15.75" customHeight="1" thickBot="1">
      <c r="A67" s="421"/>
      <c r="B67" s="323" t="s">
        <v>58</v>
      </c>
      <c r="C67" s="302">
        <v>6</v>
      </c>
      <c r="D67" s="302">
        <v>12</v>
      </c>
      <c r="E67" s="333">
        <f t="shared" si="6"/>
        <v>2</v>
      </c>
    </row>
    <row r="68" spans="1:5" s="296" customFormat="1" ht="15.75" customHeight="1" thickBot="1">
      <c r="A68" s="421"/>
      <c r="B68" s="378" t="s">
        <v>77</v>
      </c>
      <c r="C68" s="304">
        <f>C69+C76+C84+C88</f>
        <v>43626</v>
      </c>
      <c r="D68" s="304">
        <f>D69+D76+D84+D88</f>
        <v>114962</v>
      </c>
      <c r="E68" s="334">
        <f t="shared" si="2"/>
        <v>2.6351716866089028</v>
      </c>
    </row>
    <row r="69" spans="1:5" s="296" customFormat="1" ht="15.75" customHeight="1" thickBot="1">
      <c r="A69" s="421"/>
      <c r="B69" s="308" t="s">
        <v>78</v>
      </c>
      <c r="C69" s="304">
        <f>SUM(C70:C75)</f>
        <v>529</v>
      </c>
      <c r="D69" s="304">
        <f>SUM(D70:D75)</f>
        <v>2543</v>
      </c>
      <c r="E69" s="335">
        <f t="shared" si="2"/>
        <v>4.8071833648393199</v>
      </c>
    </row>
    <row r="70" spans="1:5" s="296" customFormat="1" ht="12.75">
      <c r="A70" s="421"/>
      <c r="B70" s="324" t="s">
        <v>209</v>
      </c>
      <c r="C70" s="306">
        <v>326</v>
      </c>
      <c r="D70" s="306">
        <v>1891</v>
      </c>
      <c r="E70" s="331">
        <f t="shared" ref="E70:E75" si="7">D70/C70</f>
        <v>5.8006134969325149</v>
      </c>
    </row>
    <row r="71" spans="1:5" s="296" customFormat="1" ht="15" customHeight="1">
      <c r="A71" s="421"/>
      <c r="B71" s="325" t="s">
        <v>83</v>
      </c>
      <c r="C71" s="301">
        <v>83</v>
      </c>
      <c r="D71" s="301">
        <v>268</v>
      </c>
      <c r="E71" s="332">
        <f t="shared" si="7"/>
        <v>3.2289156626506026</v>
      </c>
    </row>
    <row r="72" spans="1:5" s="296" customFormat="1" ht="15" customHeight="1">
      <c r="A72" s="421"/>
      <c r="B72" s="325" t="s">
        <v>328</v>
      </c>
      <c r="C72" s="301">
        <v>44</v>
      </c>
      <c r="D72" s="301">
        <v>100</v>
      </c>
      <c r="E72" s="332">
        <f t="shared" si="7"/>
        <v>2.2727272727272729</v>
      </c>
    </row>
    <row r="73" spans="1:5" s="296" customFormat="1" ht="15" customHeight="1">
      <c r="A73" s="421"/>
      <c r="B73" s="325" t="s">
        <v>82</v>
      </c>
      <c r="C73" s="301">
        <v>36</v>
      </c>
      <c r="D73" s="301">
        <v>209</v>
      </c>
      <c r="E73" s="332">
        <f t="shared" si="7"/>
        <v>5.8055555555555554</v>
      </c>
    </row>
    <row r="74" spans="1:5" s="296" customFormat="1" ht="15" customHeight="1">
      <c r="A74" s="421"/>
      <c r="B74" s="325" t="s">
        <v>80</v>
      </c>
      <c r="C74" s="301">
        <v>20</v>
      </c>
      <c r="D74" s="301">
        <v>42</v>
      </c>
      <c r="E74" s="332">
        <f t="shared" si="7"/>
        <v>2.1</v>
      </c>
    </row>
    <row r="75" spans="1:5" s="296" customFormat="1" ht="15.75" customHeight="1" thickBot="1">
      <c r="A75" s="421"/>
      <c r="B75" s="326" t="s">
        <v>366</v>
      </c>
      <c r="C75" s="302">
        <v>20</v>
      </c>
      <c r="D75" s="302">
        <v>33</v>
      </c>
      <c r="E75" s="333">
        <f t="shared" si="7"/>
        <v>1.65</v>
      </c>
    </row>
    <row r="76" spans="1:5" s="296" customFormat="1" ht="13.5" thickBot="1">
      <c r="A76" s="421"/>
      <c r="B76" s="308" t="s">
        <v>87</v>
      </c>
      <c r="C76" s="304">
        <f>SUM(C77:C83)</f>
        <v>389</v>
      </c>
      <c r="D76" s="304">
        <f>SUM(D77:D83)</f>
        <v>1127</v>
      </c>
      <c r="E76" s="334">
        <f>SUM(E77:E83)</f>
        <v>26.394529271127567</v>
      </c>
    </row>
    <row r="77" spans="1:5" s="296" customFormat="1" ht="15" customHeight="1">
      <c r="A77" s="421"/>
      <c r="B77" s="324" t="s">
        <v>88</v>
      </c>
      <c r="C77" s="306">
        <v>169</v>
      </c>
      <c r="D77" s="306">
        <v>406</v>
      </c>
      <c r="E77" s="331">
        <f t="shared" ref="E77:E83" si="8">D77/C77</f>
        <v>2.4023668639053253</v>
      </c>
    </row>
    <row r="78" spans="1:5" s="296" customFormat="1" ht="15" customHeight="1">
      <c r="A78" s="421"/>
      <c r="B78" s="325" t="s">
        <v>93</v>
      </c>
      <c r="C78" s="301">
        <v>103</v>
      </c>
      <c r="D78" s="301">
        <v>276</v>
      </c>
      <c r="E78" s="332">
        <f t="shared" si="8"/>
        <v>2.679611650485437</v>
      </c>
    </row>
    <row r="79" spans="1:5" s="296" customFormat="1" ht="15" customHeight="1">
      <c r="A79" s="421"/>
      <c r="B79" s="325" t="s">
        <v>90</v>
      </c>
      <c r="C79" s="301">
        <v>45</v>
      </c>
      <c r="D79" s="301">
        <v>119</v>
      </c>
      <c r="E79" s="332">
        <f t="shared" si="8"/>
        <v>2.6444444444444444</v>
      </c>
    </row>
    <row r="80" spans="1:5" s="296" customFormat="1" ht="15" customHeight="1">
      <c r="A80" s="421"/>
      <c r="B80" s="325" t="s">
        <v>89</v>
      </c>
      <c r="C80" s="301">
        <v>43</v>
      </c>
      <c r="D80" s="301">
        <v>221</v>
      </c>
      <c r="E80" s="332">
        <f t="shared" si="8"/>
        <v>5.1395348837209305</v>
      </c>
    </row>
    <row r="81" spans="1:5" s="296" customFormat="1" ht="15" customHeight="1">
      <c r="A81" s="421"/>
      <c r="B81" s="325" t="s">
        <v>370</v>
      </c>
      <c r="C81" s="301">
        <v>14</v>
      </c>
      <c r="D81" s="301">
        <v>34</v>
      </c>
      <c r="E81" s="332">
        <f t="shared" si="8"/>
        <v>2.4285714285714284</v>
      </c>
    </row>
    <row r="82" spans="1:5" s="296" customFormat="1" ht="15" customHeight="1">
      <c r="A82" s="421"/>
      <c r="B82" s="325" t="s">
        <v>91</v>
      </c>
      <c r="C82" s="301">
        <v>10</v>
      </c>
      <c r="D82" s="301">
        <v>31</v>
      </c>
      <c r="E82" s="332">
        <f t="shared" si="8"/>
        <v>3.1</v>
      </c>
    </row>
    <row r="83" spans="1:5" s="296" customFormat="1" ht="15.75" customHeight="1" thickBot="1">
      <c r="A83" s="421"/>
      <c r="B83" s="326" t="s">
        <v>92</v>
      </c>
      <c r="C83" s="302">
        <v>5</v>
      </c>
      <c r="D83" s="302">
        <v>40</v>
      </c>
      <c r="E83" s="333">
        <f t="shared" si="8"/>
        <v>8</v>
      </c>
    </row>
    <row r="84" spans="1:5" s="296" customFormat="1" ht="13.5" thickBot="1">
      <c r="A84" s="421"/>
      <c r="B84" s="308" t="s">
        <v>287</v>
      </c>
      <c r="C84" s="304">
        <f>SUM(C85:C87)</f>
        <v>36589</v>
      </c>
      <c r="D84" s="304">
        <f>SUM(D85:D87)</f>
        <v>90667</v>
      </c>
      <c r="E84" s="334">
        <f>SUM(E86:E87)</f>
        <v>5.9725262586467878</v>
      </c>
    </row>
    <row r="85" spans="1:5" s="296" customFormat="1" ht="12.75">
      <c r="A85" s="421"/>
      <c r="B85" s="324" t="s">
        <v>96</v>
      </c>
      <c r="C85" s="306">
        <f>26121+2</f>
        <v>26123</v>
      </c>
      <c r="D85" s="306">
        <f>60959+4</f>
        <v>60963</v>
      </c>
      <c r="E85" s="331">
        <f>D85/C85</f>
        <v>2.3336906174635379</v>
      </c>
    </row>
    <row r="86" spans="1:5" s="296" customFormat="1" ht="15" customHeight="1">
      <c r="A86" s="421"/>
      <c r="B86" s="325" t="s">
        <v>94</v>
      </c>
      <c r="C86" s="301">
        <v>9327</v>
      </c>
      <c r="D86" s="301">
        <v>26087</v>
      </c>
      <c r="E86" s="332">
        <f>D86/C86</f>
        <v>2.7969336335370429</v>
      </c>
    </row>
    <row r="87" spans="1:5" s="296" customFormat="1" ht="15.75" customHeight="1" thickBot="1">
      <c r="A87" s="421"/>
      <c r="B87" s="326" t="s">
        <v>95</v>
      </c>
      <c r="C87" s="302">
        <v>1139</v>
      </c>
      <c r="D87" s="302">
        <v>3617</v>
      </c>
      <c r="E87" s="333">
        <f>D87/C87</f>
        <v>3.1755926251097453</v>
      </c>
    </row>
    <row r="88" spans="1:5" s="296" customFormat="1" ht="13.5" thickBot="1">
      <c r="A88" s="421"/>
      <c r="B88" s="308" t="s">
        <v>97</v>
      </c>
      <c r="C88" s="304">
        <f>SUM(C89:C100)</f>
        <v>6119</v>
      </c>
      <c r="D88" s="304">
        <f>SUM(D89:D100)</f>
        <v>20625</v>
      </c>
      <c r="E88" s="334">
        <f t="shared" ref="E88:E135" si="9">D88/C88</f>
        <v>3.3706487988233373</v>
      </c>
    </row>
    <row r="89" spans="1:5" s="296" customFormat="1" ht="15" customHeight="1">
      <c r="A89" s="421"/>
      <c r="B89" s="324" t="s">
        <v>100</v>
      </c>
      <c r="C89" s="306">
        <v>3128</v>
      </c>
      <c r="D89" s="306">
        <v>9871</v>
      </c>
      <c r="E89" s="331">
        <f t="shared" ref="E89:E100" si="10">D89/C89</f>
        <v>3.1556905370843991</v>
      </c>
    </row>
    <row r="90" spans="1:5" s="296" customFormat="1" ht="15" customHeight="1">
      <c r="A90" s="421"/>
      <c r="B90" s="325" t="s">
        <v>98</v>
      </c>
      <c r="C90" s="301">
        <v>1386</v>
      </c>
      <c r="D90" s="301">
        <v>5055</v>
      </c>
      <c r="E90" s="332">
        <f t="shared" si="10"/>
        <v>3.6471861471861473</v>
      </c>
    </row>
    <row r="91" spans="1:5" s="296" customFormat="1" ht="15" customHeight="1">
      <c r="A91" s="421"/>
      <c r="B91" s="325" t="s">
        <v>107</v>
      </c>
      <c r="C91" s="301">
        <v>803</v>
      </c>
      <c r="D91" s="301">
        <v>2973</v>
      </c>
      <c r="E91" s="332">
        <f t="shared" si="10"/>
        <v>3.7023661270236614</v>
      </c>
    </row>
    <row r="92" spans="1:5" s="296" customFormat="1" ht="15" customHeight="1">
      <c r="A92" s="421"/>
      <c r="B92" s="325" t="s">
        <v>101</v>
      </c>
      <c r="C92" s="301">
        <v>262</v>
      </c>
      <c r="D92" s="301">
        <v>838</v>
      </c>
      <c r="E92" s="332">
        <f t="shared" si="10"/>
        <v>3.1984732824427482</v>
      </c>
    </row>
    <row r="93" spans="1:5" s="296" customFormat="1" ht="15" customHeight="1">
      <c r="A93" s="421"/>
      <c r="B93" s="325" t="s">
        <v>102</v>
      </c>
      <c r="C93" s="301">
        <v>206</v>
      </c>
      <c r="D93" s="301">
        <v>702</v>
      </c>
      <c r="E93" s="332">
        <f t="shared" si="10"/>
        <v>3.407766990291262</v>
      </c>
    </row>
    <row r="94" spans="1:5" s="296" customFormat="1" ht="15" customHeight="1">
      <c r="A94" s="421"/>
      <c r="B94" s="325" t="s">
        <v>109</v>
      </c>
      <c r="C94" s="301">
        <v>123</v>
      </c>
      <c r="D94" s="301">
        <v>395</v>
      </c>
      <c r="E94" s="332">
        <f t="shared" si="10"/>
        <v>3.2113821138211383</v>
      </c>
    </row>
    <row r="95" spans="1:5" s="296" customFormat="1" ht="15" customHeight="1">
      <c r="A95" s="421"/>
      <c r="B95" s="325" t="s">
        <v>104</v>
      </c>
      <c r="C95" s="301">
        <v>62</v>
      </c>
      <c r="D95" s="301">
        <v>128</v>
      </c>
      <c r="E95" s="332">
        <f t="shared" si="10"/>
        <v>2.064516129032258</v>
      </c>
    </row>
    <row r="96" spans="1:5" s="296" customFormat="1" ht="15" customHeight="1">
      <c r="A96" s="421"/>
      <c r="B96" s="325" t="s">
        <v>103</v>
      </c>
      <c r="C96" s="301">
        <v>48</v>
      </c>
      <c r="D96" s="301">
        <v>199</v>
      </c>
      <c r="E96" s="332">
        <f t="shared" si="10"/>
        <v>4.145833333333333</v>
      </c>
    </row>
    <row r="97" spans="1:5" s="296" customFormat="1" ht="15" customHeight="1">
      <c r="A97" s="421"/>
      <c r="B97" s="325" t="s">
        <v>99</v>
      </c>
      <c r="C97" s="301">
        <v>34</v>
      </c>
      <c r="D97" s="301">
        <v>138</v>
      </c>
      <c r="E97" s="332">
        <f t="shared" si="10"/>
        <v>4.0588235294117645</v>
      </c>
    </row>
    <row r="98" spans="1:5" s="296" customFormat="1" ht="15" customHeight="1">
      <c r="A98" s="421"/>
      <c r="B98" s="325" t="s">
        <v>108</v>
      </c>
      <c r="C98" s="301">
        <v>29</v>
      </c>
      <c r="D98" s="301">
        <v>103</v>
      </c>
      <c r="E98" s="332">
        <f t="shared" si="10"/>
        <v>3.5517241379310347</v>
      </c>
    </row>
    <row r="99" spans="1:5" s="296" customFormat="1" ht="15" customHeight="1">
      <c r="A99" s="421"/>
      <c r="B99" s="325" t="s">
        <v>106</v>
      </c>
      <c r="C99" s="301">
        <v>28</v>
      </c>
      <c r="D99" s="301">
        <v>154</v>
      </c>
      <c r="E99" s="332">
        <f t="shared" si="10"/>
        <v>5.5</v>
      </c>
    </row>
    <row r="100" spans="1:5" s="296" customFormat="1" ht="13.5" thickBot="1">
      <c r="A100" s="421"/>
      <c r="B100" s="326" t="s">
        <v>105</v>
      </c>
      <c r="C100" s="302">
        <v>10</v>
      </c>
      <c r="D100" s="302">
        <v>69</v>
      </c>
      <c r="E100" s="333">
        <f t="shared" si="10"/>
        <v>6.9</v>
      </c>
    </row>
    <row r="101" spans="1:5" s="296" customFormat="1" ht="13.5" thickBot="1">
      <c r="A101" s="421"/>
      <c r="B101" s="379" t="s">
        <v>337</v>
      </c>
      <c r="C101" s="304">
        <f>C102+C110+C125</f>
        <v>34575</v>
      </c>
      <c r="D101" s="304">
        <f>D102+D110+D125</f>
        <v>86686</v>
      </c>
      <c r="E101" s="334">
        <f t="shared" si="9"/>
        <v>2.5071872740419376</v>
      </c>
    </row>
    <row r="102" spans="1:5" s="296" customFormat="1" ht="13.5" thickBot="1">
      <c r="A102" s="421"/>
      <c r="B102" s="308" t="s">
        <v>111</v>
      </c>
      <c r="C102" s="304">
        <f>SUM(C103:C109)</f>
        <v>8784</v>
      </c>
      <c r="D102" s="304">
        <f>SUM(D103:D109)</f>
        <v>20447</v>
      </c>
      <c r="E102" s="334">
        <f t="shared" si="9"/>
        <v>2.3277550091074679</v>
      </c>
    </row>
    <row r="103" spans="1:5" s="296" customFormat="1" ht="15" customHeight="1">
      <c r="A103" s="421"/>
      <c r="B103" s="324" t="s">
        <v>114</v>
      </c>
      <c r="C103" s="306">
        <v>3301</v>
      </c>
      <c r="D103" s="306">
        <v>7772</v>
      </c>
      <c r="E103" s="331">
        <f t="shared" ref="E103:E109" si="11">D103/C103</f>
        <v>2.3544380490760375</v>
      </c>
    </row>
    <row r="104" spans="1:5" s="296" customFormat="1" ht="12.75">
      <c r="A104" s="421"/>
      <c r="B104" s="325" t="s">
        <v>117</v>
      </c>
      <c r="C104" s="301">
        <f>2416+49</f>
        <v>2465</v>
      </c>
      <c r="D104" s="301">
        <f>4600+156</f>
        <v>4756</v>
      </c>
      <c r="E104" s="332">
        <f t="shared" si="11"/>
        <v>1.9294117647058824</v>
      </c>
    </row>
    <row r="105" spans="1:5" s="296" customFormat="1" ht="15" customHeight="1">
      <c r="A105" s="421"/>
      <c r="B105" s="325" t="s">
        <v>112</v>
      </c>
      <c r="C105" s="301">
        <v>2407</v>
      </c>
      <c r="D105" s="301">
        <v>6696</v>
      </c>
      <c r="E105" s="332">
        <f t="shared" si="11"/>
        <v>2.7818861653510596</v>
      </c>
    </row>
    <row r="106" spans="1:5" s="296" customFormat="1" ht="15" customHeight="1">
      <c r="A106" s="421"/>
      <c r="B106" s="325" t="s">
        <v>118</v>
      </c>
      <c r="C106" s="301">
        <v>251</v>
      </c>
      <c r="D106" s="301">
        <v>481</v>
      </c>
      <c r="E106" s="332">
        <f t="shared" si="11"/>
        <v>1.9163346613545817</v>
      </c>
    </row>
    <row r="107" spans="1:5" s="296" customFormat="1" ht="12.75">
      <c r="A107" s="421"/>
      <c r="B107" s="325" t="s">
        <v>116</v>
      </c>
      <c r="C107" s="301">
        <v>170</v>
      </c>
      <c r="D107" s="301">
        <v>255</v>
      </c>
      <c r="E107" s="332">
        <f t="shared" si="11"/>
        <v>1.5</v>
      </c>
    </row>
    <row r="108" spans="1:5" s="296" customFormat="1" ht="15" customHeight="1">
      <c r="A108" s="421"/>
      <c r="B108" s="329" t="s">
        <v>115</v>
      </c>
      <c r="C108" s="301">
        <v>143</v>
      </c>
      <c r="D108" s="301">
        <v>323</v>
      </c>
      <c r="E108" s="332">
        <f t="shared" si="11"/>
        <v>2.2587412587412588</v>
      </c>
    </row>
    <row r="109" spans="1:5" s="296" customFormat="1" ht="15.75" customHeight="1" thickBot="1">
      <c r="A109" s="421"/>
      <c r="B109" s="326" t="s">
        <v>113</v>
      </c>
      <c r="C109" s="302">
        <v>47</v>
      </c>
      <c r="D109" s="302">
        <v>164</v>
      </c>
      <c r="E109" s="333">
        <f t="shared" si="11"/>
        <v>3.4893617021276597</v>
      </c>
    </row>
    <row r="110" spans="1:5" s="296" customFormat="1" ht="13.5" thickBot="1">
      <c r="A110" s="421"/>
      <c r="B110" s="308" t="s">
        <v>119</v>
      </c>
      <c r="C110" s="304">
        <f>SUM(C111:C124)</f>
        <v>22421</v>
      </c>
      <c r="D110" s="304">
        <f>SUM(D111:D124)</f>
        <v>56018</v>
      </c>
      <c r="E110" s="334">
        <f t="shared" si="9"/>
        <v>2.4984612639935775</v>
      </c>
    </row>
    <row r="111" spans="1:5" s="296" customFormat="1" ht="15" customHeight="1">
      <c r="A111" s="421"/>
      <c r="B111" s="324" t="s">
        <v>124</v>
      </c>
      <c r="C111" s="306">
        <v>14972</v>
      </c>
      <c r="D111" s="306">
        <v>32596</v>
      </c>
      <c r="E111" s="331">
        <f t="shared" ref="E111:E124" si="12">D111/C111</f>
        <v>2.1771306438685545</v>
      </c>
    </row>
    <row r="112" spans="1:5" s="296" customFormat="1" ht="15" customHeight="1">
      <c r="A112" s="421"/>
      <c r="B112" s="325" t="s">
        <v>123</v>
      </c>
      <c r="C112" s="301">
        <v>3714</v>
      </c>
      <c r="D112" s="301">
        <v>10027</v>
      </c>
      <c r="E112" s="332">
        <f t="shared" si="12"/>
        <v>2.6997845988152935</v>
      </c>
    </row>
    <row r="113" spans="1:5" s="296" customFormat="1" ht="15" customHeight="1">
      <c r="A113" s="421"/>
      <c r="B113" s="325" t="s">
        <v>127</v>
      </c>
      <c r="C113" s="301">
        <v>2517</v>
      </c>
      <c r="D113" s="301">
        <v>6951</v>
      </c>
      <c r="E113" s="332">
        <f t="shared" si="12"/>
        <v>2.761620977353993</v>
      </c>
    </row>
    <row r="114" spans="1:5" s="296" customFormat="1" ht="15" customHeight="1">
      <c r="A114" s="421"/>
      <c r="B114" s="325" t="s">
        <v>120</v>
      </c>
      <c r="C114" s="301">
        <v>617</v>
      </c>
      <c r="D114" s="301">
        <v>1663</v>
      </c>
      <c r="E114" s="332">
        <f t="shared" si="12"/>
        <v>2.6952998379254458</v>
      </c>
    </row>
    <row r="115" spans="1:5" s="296" customFormat="1" ht="15" customHeight="1">
      <c r="A115" s="421"/>
      <c r="B115" s="325" t="s">
        <v>128</v>
      </c>
      <c r="C115" s="301">
        <v>183</v>
      </c>
      <c r="D115" s="301">
        <v>545</v>
      </c>
      <c r="E115" s="332">
        <f t="shared" si="12"/>
        <v>2.9781420765027322</v>
      </c>
    </row>
    <row r="116" spans="1:5" s="296" customFormat="1" ht="12.75">
      <c r="A116" s="421"/>
      <c r="B116" s="325" t="s">
        <v>131</v>
      </c>
      <c r="C116" s="301">
        <v>143</v>
      </c>
      <c r="D116" s="301">
        <v>2833</v>
      </c>
      <c r="E116" s="332">
        <f t="shared" si="12"/>
        <v>19.81118881118881</v>
      </c>
    </row>
    <row r="117" spans="1:5" s="296" customFormat="1" ht="15" customHeight="1">
      <c r="A117" s="421"/>
      <c r="B117" s="325" t="s">
        <v>125</v>
      </c>
      <c r="C117" s="301">
        <v>94</v>
      </c>
      <c r="D117" s="301">
        <v>618</v>
      </c>
      <c r="E117" s="332">
        <f t="shared" si="12"/>
        <v>6.5744680851063828</v>
      </c>
    </row>
    <row r="118" spans="1:5" s="296" customFormat="1" ht="15" customHeight="1">
      <c r="A118" s="421"/>
      <c r="B118" s="325" t="s">
        <v>121</v>
      </c>
      <c r="C118" s="301">
        <v>87</v>
      </c>
      <c r="D118" s="301">
        <v>275</v>
      </c>
      <c r="E118" s="332">
        <f t="shared" si="12"/>
        <v>3.1609195402298851</v>
      </c>
    </row>
    <row r="119" spans="1:5" s="296" customFormat="1" ht="15" customHeight="1">
      <c r="A119" s="421"/>
      <c r="B119" s="325" t="s">
        <v>212</v>
      </c>
      <c r="C119" s="301">
        <v>43</v>
      </c>
      <c r="D119" s="301">
        <v>163</v>
      </c>
      <c r="E119" s="332">
        <f t="shared" si="12"/>
        <v>3.7906976744186047</v>
      </c>
    </row>
    <row r="120" spans="1:5" s="296" customFormat="1" ht="15" customHeight="1">
      <c r="A120" s="421"/>
      <c r="B120" s="163" t="s">
        <v>331</v>
      </c>
      <c r="C120" s="301">
        <v>17</v>
      </c>
      <c r="D120" s="301">
        <v>198</v>
      </c>
      <c r="E120" s="332">
        <f t="shared" si="12"/>
        <v>11.647058823529411</v>
      </c>
    </row>
    <row r="121" spans="1:5" s="296" customFormat="1" ht="12.75">
      <c r="A121" s="421"/>
      <c r="B121" s="325" t="s">
        <v>129</v>
      </c>
      <c r="C121" s="301">
        <v>13</v>
      </c>
      <c r="D121" s="301">
        <v>70</v>
      </c>
      <c r="E121" s="332">
        <f t="shared" si="12"/>
        <v>5.384615384615385</v>
      </c>
    </row>
    <row r="122" spans="1:5" s="296" customFormat="1" ht="15" customHeight="1">
      <c r="A122" s="421"/>
      <c r="B122" s="163" t="s">
        <v>126</v>
      </c>
      <c r="C122" s="301">
        <v>13</v>
      </c>
      <c r="D122" s="301">
        <v>43</v>
      </c>
      <c r="E122" s="332">
        <f t="shared" si="12"/>
        <v>3.3076923076923075</v>
      </c>
    </row>
    <row r="123" spans="1:5" s="296" customFormat="1" ht="15" customHeight="1">
      <c r="A123" s="421"/>
      <c r="B123" s="325" t="s">
        <v>130</v>
      </c>
      <c r="C123" s="301">
        <v>4</v>
      </c>
      <c r="D123" s="301">
        <v>19</v>
      </c>
      <c r="E123" s="332">
        <f t="shared" si="12"/>
        <v>4.75</v>
      </c>
    </row>
    <row r="124" spans="1:5" s="296" customFormat="1" ht="13.5" thickBot="1">
      <c r="A124" s="421"/>
      <c r="B124" s="326" t="s">
        <v>122</v>
      </c>
      <c r="C124" s="302">
        <v>4</v>
      </c>
      <c r="D124" s="302">
        <v>17</v>
      </c>
      <c r="E124" s="333">
        <f t="shared" si="12"/>
        <v>4.25</v>
      </c>
    </row>
    <row r="125" spans="1:5" s="296" customFormat="1" ht="13.5" thickBot="1">
      <c r="A125" s="421"/>
      <c r="B125" s="308" t="s">
        <v>132</v>
      </c>
      <c r="C125" s="304">
        <f>SUM(C126:C134)</f>
        <v>3370</v>
      </c>
      <c r="D125" s="304">
        <f>SUM(D126:D134)</f>
        <v>10221</v>
      </c>
      <c r="E125" s="334">
        <f t="shared" si="9"/>
        <v>3.0329376854599408</v>
      </c>
    </row>
    <row r="126" spans="1:5" s="296" customFormat="1" ht="15" customHeight="1">
      <c r="A126" s="421"/>
      <c r="B126" s="324" t="s">
        <v>138</v>
      </c>
      <c r="C126" s="306">
        <v>1134</v>
      </c>
      <c r="D126" s="306">
        <v>2861</v>
      </c>
      <c r="E126" s="331">
        <f t="shared" ref="E126:E134" si="13">D126/C126</f>
        <v>2.5229276895943564</v>
      </c>
    </row>
    <row r="127" spans="1:5" s="296" customFormat="1" ht="15" customHeight="1">
      <c r="A127" s="421"/>
      <c r="B127" s="325" t="s">
        <v>141</v>
      </c>
      <c r="C127" s="301">
        <v>1117</v>
      </c>
      <c r="D127" s="301">
        <v>3561</v>
      </c>
      <c r="E127" s="332">
        <f t="shared" si="13"/>
        <v>3.1880035810205909</v>
      </c>
    </row>
    <row r="128" spans="1:5" s="296" customFormat="1" ht="15" customHeight="1">
      <c r="A128" s="421"/>
      <c r="B128" s="325" t="s">
        <v>213</v>
      </c>
      <c r="C128" s="301">
        <v>350</v>
      </c>
      <c r="D128" s="301">
        <v>1284</v>
      </c>
      <c r="E128" s="332">
        <f t="shared" si="13"/>
        <v>3.6685714285714286</v>
      </c>
    </row>
    <row r="129" spans="1:5" s="296" customFormat="1" ht="15" customHeight="1">
      <c r="A129" s="421"/>
      <c r="B129" s="325" t="s">
        <v>136</v>
      </c>
      <c r="C129" s="301">
        <v>309</v>
      </c>
      <c r="D129" s="301">
        <v>987</v>
      </c>
      <c r="E129" s="332">
        <f t="shared" si="13"/>
        <v>3.1941747572815533</v>
      </c>
    </row>
    <row r="130" spans="1:5" s="296" customFormat="1" ht="15" customHeight="1">
      <c r="A130" s="421"/>
      <c r="B130" s="325" t="s">
        <v>140</v>
      </c>
      <c r="C130" s="301">
        <v>270</v>
      </c>
      <c r="D130" s="301">
        <v>918</v>
      </c>
      <c r="E130" s="332">
        <f t="shared" si="13"/>
        <v>3.4</v>
      </c>
    </row>
    <row r="131" spans="1:5" s="296" customFormat="1" ht="15" customHeight="1">
      <c r="A131" s="421"/>
      <c r="B131" s="325" t="s">
        <v>133</v>
      </c>
      <c r="C131" s="301">
        <v>99</v>
      </c>
      <c r="D131" s="301">
        <v>408</v>
      </c>
      <c r="E131" s="332">
        <f t="shared" si="13"/>
        <v>4.1212121212121211</v>
      </c>
    </row>
    <row r="132" spans="1:5" s="296" customFormat="1" ht="15" customHeight="1">
      <c r="A132" s="421"/>
      <c r="B132" s="325" t="s">
        <v>139</v>
      </c>
      <c r="C132" s="301">
        <v>86</v>
      </c>
      <c r="D132" s="301">
        <v>182</v>
      </c>
      <c r="E132" s="332">
        <f t="shared" si="13"/>
        <v>2.1162790697674421</v>
      </c>
    </row>
    <row r="133" spans="1:5" s="296" customFormat="1" ht="15" customHeight="1">
      <c r="A133" s="421"/>
      <c r="B133" s="325" t="s">
        <v>137</v>
      </c>
      <c r="C133" s="301">
        <v>3</v>
      </c>
      <c r="D133" s="301">
        <v>16</v>
      </c>
      <c r="E133" s="332">
        <f t="shared" si="13"/>
        <v>5.333333333333333</v>
      </c>
    </row>
    <row r="134" spans="1:5" s="296" customFormat="1" ht="15.75" customHeight="1" thickBot="1">
      <c r="A134" s="421"/>
      <c r="B134" s="326" t="s">
        <v>135</v>
      </c>
      <c r="C134" s="302">
        <v>2</v>
      </c>
      <c r="D134" s="302">
        <v>4</v>
      </c>
      <c r="E134" s="333">
        <f t="shared" si="13"/>
        <v>2</v>
      </c>
    </row>
    <row r="135" spans="1:5" s="296" customFormat="1" ht="15.75" customHeight="1" thickBot="1">
      <c r="A135" s="421"/>
      <c r="B135" s="379" t="s">
        <v>142</v>
      </c>
      <c r="C135" s="304">
        <f>C136+C140+C157+C161+C170</f>
        <v>160664</v>
      </c>
      <c r="D135" s="304">
        <f>D136+D140+D157+D161+D170</f>
        <v>482069</v>
      </c>
      <c r="E135" s="334">
        <f t="shared" si="9"/>
        <v>3.0004792610665736</v>
      </c>
    </row>
    <row r="136" spans="1:5" s="296" customFormat="1" ht="15.75" customHeight="1" thickBot="1">
      <c r="A136" s="421"/>
      <c r="B136" s="308" t="s">
        <v>288</v>
      </c>
      <c r="C136" s="304">
        <f>SUM(C137:C139)</f>
        <v>918</v>
      </c>
      <c r="D136" s="304">
        <f>SUM(D137:D139)</f>
        <v>2803</v>
      </c>
      <c r="E136" s="334">
        <f>SUM(E137:E139)</f>
        <v>9.432037352447189</v>
      </c>
    </row>
    <row r="137" spans="1:5" s="296" customFormat="1" ht="15" customHeight="1">
      <c r="A137" s="421"/>
      <c r="B137" s="324" t="s">
        <v>143</v>
      </c>
      <c r="C137" s="306">
        <v>671</v>
      </c>
      <c r="D137" s="306">
        <v>2037</v>
      </c>
      <c r="E137" s="331">
        <f>D137/C137</f>
        <v>3.0357675111773474</v>
      </c>
    </row>
    <row r="138" spans="1:5" s="296" customFormat="1" ht="15" customHeight="1">
      <c r="A138" s="421"/>
      <c r="B138" s="325" t="s">
        <v>145</v>
      </c>
      <c r="C138" s="301">
        <v>175</v>
      </c>
      <c r="D138" s="301">
        <v>519</v>
      </c>
      <c r="E138" s="332">
        <f>D138/C138</f>
        <v>2.9657142857142857</v>
      </c>
    </row>
    <row r="139" spans="1:5" s="296" customFormat="1" ht="15.75" customHeight="1" thickBot="1">
      <c r="A139" s="421"/>
      <c r="B139" s="326" t="s">
        <v>144</v>
      </c>
      <c r="C139" s="302">
        <v>72</v>
      </c>
      <c r="D139" s="302">
        <v>247</v>
      </c>
      <c r="E139" s="333">
        <f>D139/C139</f>
        <v>3.4305555555555554</v>
      </c>
    </row>
    <row r="140" spans="1:5" s="296" customFormat="1" ht="13.5" thickBot="1">
      <c r="A140" s="421"/>
      <c r="B140" s="308" t="s">
        <v>146</v>
      </c>
      <c r="C140" s="304">
        <f>SUM(C141:C156)</f>
        <v>16953</v>
      </c>
      <c r="D140" s="304">
        <f>SUM(D141:D156)</f>
        <v>125062</v>
      </c>
      <c r="E140" s="334">
        <f>SUM(E147:E156)</f>
        <v>71.253345881820934</v>
      </c>
    </row>
    <row r="141" spans="1:5" s="296" customFormat="1" ht="15" customHeight="1">
      <c r="A141" s="421"/>
      <c r="B141" s="324" t="s">
        <v>150</v>
      </c>
      <c r="C141" s="306">
        <v>3859</v>
      </c>
      <c r="D141" s="306">
        <v>6411</v>
      </c>
      <c r="E141" s="331">
        <f t="shared" ref="E141:E156" si="14">D141/C141</f>
        <v>1.6613112205234517</v>
      </c>
    </row>
    <row r="142" spans="1:5" s="296" customFormat="1" ht="15" customHeight="1">
      <c r="A142" s="421"/>
      <c r="B142" s="325" t="s">
        <v>157</v>
      </c>
      <c r="C142" s="301">
        <v>3604</v>
      </c>
      <c r="D142" s="301">
        <v>32672</v>
      </c>
      <c r="E142" s="332">
        <f t="shared" si="14"/>
        <v>9.0654827968923417</v>
      </c>
    </row>
    <row r="143" spans="1:5" s="296" customFormat="1" ht="12.75">
      <c r="A143" s="421"/>
      <c r="B143" s="325" t="s">
        <v>152</v>
      </c>
      <c r="C143" s="301">
        <v>2376</v>
      </c>
      <c r="D143" s="301">
        <v>5376</v>
      </c>
      <c r="E143" s="332">
        <f t="shared" si="14"/>
        <v>2.2626262626262625</v>
      </c>
    </row>
    <row r="144" spans="1:5" s="296" customFormat="1" ht="15" customHeight="1">
      <c r="A144" s="421"/>
      <c r="B144" s="325" t="s">
        <v>160</v>
      </c>
      <c r="C144" s="301">
        <v>2213</v>
      </c>
      <c r="D144" s="301">
        <v>30122</v>
      </c>
      <c r="E144" s="332">
        <f t="shared" si="14"/>
        <v>13.611387257117036</v>
      </c>
    </row>
    <row r="145" spans="1:5" s="296" customFormat="1" ht="15" customHeight="1">
      <c r="A145" s="421"/>
      <c r="B145" s="325" t="s">
        <v>156</v>
      </c>
      <c r="C145" s="301">
        <v>909</v>
      </c>
      <c r="D145" s="301">
        <v>3332</v>
      </c>
      <c r="E145" s="332">
        <f t="shared" si="14"/>
        <v>3.6655665566556657</v>
      </c>
    </row>
    <row r="146" spans="1:5" s="296" customFormat="1" ht="15" customHeight="1">
      <c r="A146" s="421"/>
      <c r="B146" s="325" t="s">
        <v>214</v>
      </c>
      <c r="C146" s="301">
        <v>790</v>
      </c>
      <c r="D146" s="301">
        <v>25701</v>
      </c>
      <c r="E146" s="332">
        <f t="shared" si="14"/>
        <v>32.532911392405062</v>
      </c>
    </row>
    <row r="147" spans="1:5" s="296" customFormat="1" ht="15" customHeight="1">
      <c r="A147" s="421"/>
      <c r="B147" s="325" t="s">
        <v>147</v>
      </c>
      <c r="C147" s="301">
        <v>788</v>
      </c>
      <c r="D147" s="301">
        <v>1835</v>
      </c>
      <c r="E147" s="332">
        <f t="shared" si="14"/>
        <v>2.3286802030456855</v>
      </c>
    </row>
    <row r="148" spans="1:5" s="296" customFormat="1" ht="15" customHeight="1">
      <c r="A148" s="421"/>
      <c r="B148" s="325" t="s">
        <v>155</v>
      </c>
      <c r="C148" s="301">
        <f>771+2</f>
        <v>773</v>
      </c>
      <c r="D148" s="301">
        <f>2168+5</f>
        <v>2173</v>
      </c>
      <c r="E148" s="332">
        <f t="shared" si="14"/>
        <v>2.8111254851228979</v>
      </c>
    </row>
    <row r="149" spans="1:5" s="296" customFormat="1" ht="15" customHeight="1">
      <c r="A149" s="421"/>
      <c r="B149" s="325" t="s">
        <v>153</v>
      </c>
      <c r="C149" s="301">
        <v>473</v>
      </c>
      <c r="D149" s="301">
        <v>1566</v>
      </c>
      <c r="E149" s="332">
        <f t="shared" si="14"/>
        <v>3.3107822410147993</v>
      </c>
    </row>
    <row r="150" spans="1:5" s="296" customFormat="1" ht="15" customHeight="1">
      <c r="A150" s="421"/>
      <c r="B150" s="325" t="s">
        <v>148</v>
      </c>
      <c r="C150" s="301">
        <v>319</v>
      </c>
      <c r="D150" s="301">
        <v>12997</v>
      </c>
      <c r="E150" s="332">
        <f t="shared" si="14"/>
        <v>40.742946708463947</v>
      </c>
    </row>
    <row r="151" spans="1:5" s="296" customFormat="1" ht="15" customHeight="1">
      <c r="A151" s="421"/>
      <c r="B151" s="325" t="s">
        <v>151</v>
      </c>
      <c r="C151" s="301">
        <v>286</v>
      </c>
      <c r="D151" s="301">
        <v>1079</v>
      </c>
      <c r="E151" s="332">
        <f t="shared" si="14"/>
        <v>3.7727272727272729</v>
      </c>
    </row>
    <row r="152" spans="1:5" s="296" customFormat="1" ht="15" customHeight="1">
      <c r="A152" s="421"/>
      <c r="B152" s="325" t="s">
        <v>158</v>
      </c>
      <c r="C152" s="301">
        <v>196</v>
      </c>
      <c r="D152" s="301">
        <v>503</v>
      </c>
      <c r="E152" s="332">
        <f t="shared" si="14"/>
        <v>2.5663265306122449</v>
      </c>
    </row>
    <row r="153" spans="1:5" s="296" customFormat="1" ht="15" customHeight="1">
      <c r="A153" s="421"/>
      <c r="B153" s="325" t="s">
        <v>159</v>
      </c>
      <c r="C153" s="301">
        <v>181</v>
      </c>
      <c r="D153" s="301">
        <v>611</v>
      </c>
      <c r="E153" s="332">
        <f t="shared" si="14"/>
        <v>3.3756906077348066</v>
      </c>
    </row>
    <row r="154" spans="1:5" s="296" customFormat="1" ht="12.75">
      <c r="A154" s="421"/>
      <c r="B154" s="325" t="s">
        <v>161</v>
      </c>
      <c r="C154" s="301">
        <v>87</v>
      </c>
      <c r="D154" s="301">
        <v>260</v>
      </c>
      <c r="E154" s="332">
        <f t="shared" si="14"/>
        <v>2.9885057471264367</v>
      </c>
    </row>
    <row r="155" spans="1:5" s="296" customFormat="1" ht="15" customHeight="1">
      <c r="A155" s="421"/>
      <c r="B155" s="325" t="s">
        <v>149</v>
      </c>
      <c r="C155" s="301">
        <v>65</v>
      </c>
      <c r="D155" s="301">
        <v>222</v>
      </c>
      <c r="E155" s="332">
        <f t="shared" si="14"/>
        <v>3.4153846153846152</v>
      </c>
    </row>
    <row r="156" spans="1:5" s="296" customFormat="1" ht="15.75" customHeight="1" thickBot="1">
      <c r="A156" s="421"/>
      <c r="B156" s="326" t="s">
        <v>154</v>
      </c>
      <c r="C156" s="302">
        <v>34</v>
      </c>
      <c r="D156" s="302">
        <v>202</v>
      </c>
      <c r="E156" s="333">
        <f t="shared" si="14"/>
        <v>5.9411764705882355</v>
      </c>
    </row>
    <row r="157" spans="1:5" s="296" customFormat="1" ht="13.5" thickBot="1">
      <c r="A157" s="421"/>
      <c r="B157" s="308" t="s">
        <v>162</v>
      </c>
      <c r="C157" s="304">
        <f>SUM(C158:C160)</f>
        <v>18582</v>
      </c>
      <c r="D157" s="304">
        <f>SUM(D158:D160)</f>
        <v>43371</v>
      </c>
      <c r="E157" s="334">
        <f>SUM(E159:E160)</f>
        <v>4.6193821890285562</v>
      </c>
    </row>
    <row r="158" spans="1:5" s="296" customFormat="1" ht="15" customHeight="1">
      <c r="A158" s="421"/>
      <c r="B158" s="324" t="s">
        <v>165</v>
      </c>
      <c r="C158" s="306">
        <v>9331</v>
      </c>
      <c r="D158" s="306">
        <v>22772</v>
      </c>
      <c r="E158" s="331">
        <f>D158/C158</f>
        <v>2.4404672596720607</v>
      </c>
    </row>
    <row r="159" spans="1:5" s="296" customFormat="1" ht="15" customHeight="1">
      <c r="A159" s="421"/>
      <c r="B159" s="325" t="s">
        <v>163</v>
      </c>
      <c r="C159" s="301">
        <v>6081</v>
      </c>
      <c r="D159" s="301">
        <v>12441</v>
      </c>
      <c r="E159" s="332">
        <f>D159/C159</f>
        <v>2.0458806117414898</v>
      </c>
    </row>
    <row r="160" spans="1:5" s="296" customFormat="1" ht="15.75" customHeight="1" thickBot="1">
      <c r="A160" s="421"/>
      <c r="B160" s="326" t="s">
        <v>164</v>
      </c>
      <c r="C160" s="302">
        <v>3170</v>
      </c>
      <c r="D160" s="302">
        <v>8158</v>
      </c>
      <c r="E160" s="333">
        <f>D160/C160</f>
        <v>2.5735015772870664</v>
      </c>
    </row>
    <row r="161" spans="1:5" s="296" customFormat="1" ht="13.5" thickBot="1">
      <c r="A161" s="421"/>
      <c r="B161" s="308" t="s">
        <v>166</v>
      </c>
      <c r="C161" s="304">
        <f>SUM(C162:C169)</f>
        <v>9484</v>
      </c>
      <c r="D161" s="304">
        <f>SUM(D162:D169)</f>
        <v>27019</v>
      </c>
      <c r="E161" s="334">
        <f>SUM(E164:E169)</f>
        <v>16.092743511758911</v>
      </c>
    </row>
    <row r="162" spans="1:5" s="296" customFormat="1" ht="15" customHeight="1">
      <c r="A162" s="421"/>
      <c r="B162" s="324" t="s">
        <v>172</v>
      </c>
      <c r="C162" s="306">
        <v>3243</v>
      </c>
      <c r="D162" s="306">
        <v>10941</v>
      </c>
      <c r="E162" s="331">
        <f t="shared" ref="E162:E169" si="15">D162/C162</f>
        <v>3.3737280296022201</v>
      </c>
    </row>
    <row r="163" spans="1:5" s="296" customFormat="1" ht="15" customHeight="1">
      <c r="A163" s="421"/>
      <c r="B163" s="325" t="s">
        <v>174</v>
      </c>
      <c r="C163" s="301">
        <v>2189</v>
      </c>
      <c r="D163" s="301">
        <v>5052</v>
      </c>
      <c r="E163" s="332">
        <f t="shared" si="15"/>
        <v>2.3079031521242577</v>
      </c>
    </row>
    <row r="164" spans="1:5" s="296" customFormat="1" ht="15" customHeight="1">
      <c r="A164" s="421"/>
      <c r="B164" s="325" t="s">
        <v>167</v>
      </c>
      <c r="C164" s="301">
        <v>2157</v>
      </c>
      <c r="D164" s="301">
        <v>6234</v>
      </c>
      <c r="E164" s="332">
        <f t="shared" si="15"/>
        <v>2.8901251738525731</v>
      </c>
    </row>
    <row r="165" spans="1:5" s="296" customFormat="1" ht="15" customHeight="1">
      <c r="A165" s="421"/>
      <c r="B165" s="325" t="s">
        <v>169</v>
      </c>
      <c r="C165" s="301">
        <v>773</v>
      </c>
      <c r="D165" s="301">
        <v>2463</v>
      </c>
      <c r="E165" s="332">
        <f t="shared" si="15"/>
        <v>3.1862871927554979</v>
      </c>
    </row>
    <row r="166" spans="1:5" s="296" customFormat="1" ht="15" customHeight="1">
      <c r="A166" s="421"/>
      <c r="B166" s="325" t="s">
        <v>173</v>
      </c>
      <c r="C166" s="301">
        <v>416</v>
      </c>
      <c r="D166" s="301">
        <v>790</v>
      </c>
      <c r="E166" s="332">
        <f t="shared" si="15"/>
        <v>1.8990384615384615</v>
      </c>
    </row>
    <row r="167" spans="1:5" s="296" customFormat="1" ht="15" customHeight="1">
      <c r="A167" s="421"/>
      <c r="B167" s="325" t="s">
        <v>170</v>
      </c>
      <c r="C167" s="301">
        <v>341</v>
      </c>
      <c r="D167" s="301">
        <v>515</v>
      </c>
      <c r="E167" s="332">
        <f t="shared" si="15"/>
        <v>1.5102639296187683</v>
      </c>
    </row>
    <row r="168" spans="1:5" s="296" customFormat="1" ht="15" customHeight="1">
      <c r="A168" s="421"/>
      <c r="B168" s="325" t="s">
        <v>168</v>
      </c>
      <c r="C168" s="301">
        <v>313</v>
      </c>
      <c r="D168" s="301">
        <v>816</v>
      </c>
      <c r="E168" s="332">
        <f t="shared" si="15"/>
        <v>2.6070287539936103</v>
      </c>
    </row>
    <row r="169" spans="1:5" s="296" customFormat="1" ht="15.75" customHeight="1" thickBot="1">
      <c r="A169" s="421"/>
      <c r="B169" s="326" t="s">
        <v>171</v>
      </c>
      <c r="C169" s="302">
        <v>52</v>
      </c>
      <c r="D169" s="302">
        <v>208</v>
      </c>
      <c r="E169" s="333">
        <f t="shared" si="15"/>
        <v>4</v>
      </c>
    </row>
    <row r="170" spans="1:5" s="296" customFormat="1" ht="13.5" thickBot="1">
      <c r="A170" s="421"/>
      <c r="B170" s="308" t="s">
        <v>175</v>
      </c>
      <c r="C170" s="304">
        <f>SUM(C171:C187)</f>
        <v>114727</v>
      </c>
      <c r="D170" s="304">
        <f>SUM(D171:D187)</f>
        <v>283814</v>
      </c>
      <c r="E170" s="334">
        <f>SUM(E180:E187)</f>
        <v>22.353789237682243</v>
      </c>
    </row>
    <row r="171" spans="1:5" s="296" customFormat="1" ht="15" customHeight="1">
      <c r="A171" s="421"/>
      <c r="B171" s="324" t="s">
        <v>179</v>
      </c>
      <c r="C171" s="306">
        <v>34932</v>
      </c>
      <c r="D171" s="306">
        <v>87306</v>
      </c>
      <c r="E171" s="331">
        <f t="shared" ref="E171:E187" si="16">D171/C171</f>
        <v>2.4993129508759875</v>
      </c>
    </row>
    <row r="172" spans="1:5" s="296" customFormat="1" ht="12.75">
      <c r="A172" s="421"/>
      <c r="B172" s="325" t="s">
        <v>192</v>
      </c>
      <c r="C172" s="301">
        <v>25760</v>
      </c>
      <c r="D172" s="301">
        <v>56498</v>
      </c>
      <c r="E172" s="332">
        <f t="shared" si="16"/>
        <v>2.1932453416149067</v>
      </c>
    </row>
    <row r="173" spans="1:5" s="296" customFormat="1" ht="15" customHeight="1">
      <c r="A173" s="421"/>
      <c r="B173" s="325" t="s">
        <v>180</v>
      </c>
      <c r="C173" s="301">
        <v>14093</v>
      </c>
      <c r="D173" s="301">
        <v>35910</v>
      </c>
      <c r="E173" s="332">
        <f t="shared" si="16"/>
        <v>2.5480735116724613</v>
      </c>
    </row>
    <row r="174" spans="1:5" s="296" customFormat="1" ht="15" customHeight="1">
      <c r="A174" s="421"/>
      <c r="B174" s="325" t="s">
        <v>182</v>
      </c>
      <c r="C174" s="301">
        <v>11632</v>
      </c>
      <c r="D174" s="301">
        <v>28920</v>
      </c>
      <c r="E174" s="332">
        <f t="shared" si="16"/>
        <v>2.4862448418156808</v>
      </c>
    </row>
    <row r="175" spans="1:5" s="296" customFormat="1" ht="15" customHeight="1">
      <c r="A175" s="421"/>
      <c r="B175" s="325" t="s">
        <v>181</v>
      </c>
      <c r="C175" s="301">
        <v>5641</v>
      </c>
      <c r="D175" s="301">
        <v>12505</v>
      </c>
      <c r="E175" s="332">
        <f t="shared" si="16"/>
        <v>2.2168055309342316</v>
      </c>
    </row>
    <row r="176" spans="1:5" s="296" customFormat="1" ht="15" customHeight="1">
      <c r="A176" s="421"/>
      <c r="B176" s="325" t="s">
        <v>191</v>
      </c>
      <c r="C176" s="301">
        <v>5567</v>
      </c>
      <c r="D176" s="301">
        <v>13198</v>
      </c>
      <c r="E176" s="332">
        <f t="shared" si="16"/>
        <v>2.370756242141189</v>
      </c>
    </row>
    <row r="177" spans="1:5" s="296" customFormat="1" ht="15" customHeight="1">
      <c r="A177" s="421"/>
      <c r="B177" s="325" t="s">
        <v>190</v>
      </c>
      <c r="C177" s="301">
        <v>5173</v>
      </c>
      <c r="D177" s="301">
        <v>13574</v>
      </c>
      <c r="E177" s="332">
        <f t="shared" si="16"/>
        <v>2.6240092789483858</v>
      </c>
    </row>
    <row r="178" spans="1:5" s="296" customFormat="1" ht="15" customHeight="1">
      <c r="A178" s="421"/>
      <c r="B178" s="325" t="s">
        <v>178</v>
      </c>
      <c r="C178" s="301">
        <v>4532</v>
      </c>
      <c r="D178" s="301">
        <v>14392</v>
      </c>
      <c r="E178" s="332">
        <f t="shared" si="16"/>
        <v>3.1756398940864958</v>
      </c>
    </row>
    <row r="179" spans="1:5" s="296" customFormat="1" ht="15" customHeight="1">
      <c r="A179" s="421"/>
      <c r="B179" s="325" t="s">
        <v>187</v>
      </c>
      <c r="C179" s="301">
        <v>3306</v>
      </c>
      <c r="D179" s="301">
        <v>9987</v>
      </c>
      <c r="E179" s="332">
        <f t="shared" si="16"/>
        <v>3.0208711433756807</v>
      </c>
    </row>
    <row r="180" spans="1:5" s="296" customFormat="1" ht="15" customHeight="1">
      <c r="A180" s="421"/>
      <c r="B180" s="325" t="s">
        <v>177</v>
      </c>
      <c r="C180" s="301">
        <v>1884</v>
      </c>
      <c r="D180" s="301">
        <v>5508</v>
      </c>
      <c r="E180" s="332">
        <f t="shared" si="16"/>
        <v>2.9235668789808917</v>
      </c>
    </row>
    <row r="181" spans="1:5" s="296" customFormat="1" ht="15" customHeight="1">
      <c r="A181" s="421"/>
      <c r="B181" s="325" t="s">
        <v>188</v>
      </c>
      <c r="C181" s="301">
        <v>987</v>
      </c>
      <c r="D181" s="301">
        <v>3087</v>
      </c>
      <c r="E181" s="332">
        <f t="shared" si="16"/>
        <v>3.1276595744680851</v>
      </c>
    </row>
    <row r="182" spans="1:5" s="296" customFormat="1" ht="15" customHeight="1">
      <c r="A182" s="421"/>
      <c r="B182" s="325" t="s">
        <v>185</v>
      </c>
      <c r="C182" s="301">
        <v>361</v>
      </c>
      <c r="D182" s="301">
        <v>774</v>
      </c>
      <c r="E182" s="332">
        <f t="shared" si="16"/>
        <v>2.1440443213296398</v>
      </c>
    </row>
    <row r="183" spans="1:5" s="296" customFormat="1" ht="15" customHeight="1">
      <c r="A183" s="421"/>
      <c r="B183" s="325" t="s">
        <v>176</v>
      </c>
      <c r="C183" s="301">
        <v>353</v>
      </c>
      <c r="D183" s="301">
        <v>832</v>
      </c>
      <c r="E183" s="332">
        <f t="shared" si="16"/>
        <v>2.356940509915014</v>
      </c>
    </row>
    <row r="184" spans="1:5" s="296" customFormat="1" ht="15" customHeight="1">
      <c r="A184" s="421"/>
      <c r="B184" s="325" t="s">
        <v>184</v>
      </c>
      <c r="C184" s="301">
        <v>297</v>
      </c>
      <c r="D184" s="301">
        <v>727</v>
      </c>
      <c r="E184" s="332">
        <f t="shared" si="16"/>
        <v>2.4478114478114477</v>
      </c>
    </row>
    <row r="185" spans="1:5" s="296" customFormat="1" ht="15" customHeight="1">
      <c r="A185" s="421"/>
      <c r="B185" s="325" t="s">
        <v>194</v>
      </c>
      <c r="C185" s="301">
        <v>121</v>
      </c>
      <c r="D185" s="301">
        <v>325</v>
      </c>
      <c r="E185" s="332">
        <f t="shared" si="16"/>
        <v>2.6859504132231407</v>
      </c>
    </row>
    <row r="186" spans="1:5" s="296" customFormat="1" ht="15" customHeight="1">
      <c r="A186" s="421"/>
      <c r="B186" s="325" t="s">
        <v>186</v>
      </c>
      <c r="C186" s="301">
        <v>58</v>
      </c>
      <c r="D186" s="301">
        <v>147</v>
      </c>
      <c r="E186" s="332">
        <f t="shared" si="16"/>
        <v>2.5344827586206895</v>
      </c>
    </row>
    <row r="187" spans="1:5" s="296" customFormat="1" ht="15.75" customHeight="1" thickBot="1">
      <c r="A187" s="421"/>
      <c r="B187" s="326" t="s">
        <v>183</v>
      </c>
      <c r="C187" s="302">
        <v>30</v>
      </c>
      <c r="D187" s="302">
        <v>124</v>
      </c>
      <c r="E187" s="333">
        <f t="shared" si="16"/>
        <v>4.1333333333333337</v>
      </c>
    </row>
    <row r="188" spans="1:5" s="296" customFormat="1" ht="15.75" customHeight="1" thickBot="1">
      <c r="A188" s="421"/>
      <c r="B188" s="379" t="s">
        <v>195</v>
      </c>
      <c r="C188" s="304">
        <f>C189+C192+C194</f>
        <v>8611</v>
      </c>
      <c r="D188" s="304">
        <f>D189+D192+D194</f>
        <v>24018</v>
      </c>
      <c r="E188" s="334">
        <f t="shared" ref="E188" si="17">D188/C188</f>
        <v>2.7892230867495065</v>
      </c>
    </row>
    <row r="189" spans="1:5" s="296" customFormat="1" ht="15.75" customHeight="1" thickBot="1">
      <c r="A189" s="421"/>
      <c r="B189" s="308" t="s">
        <v>196</v>
      </c>
      <c r="C189" s="304">
        <f>SUM(C190:C191)</f>
        <v>7295</v>
      </c>
      <c r="D189" s="304">
        <f>SUM(D190:D191)</f>
        <v>21306</v>
      </c>
      <c r="E189" s="334">
        <f>SUM(E190:E191)</f>
        <v>6.2138464630961794</v>
      </c>
    </row>
    <row r="190" spans="1:5" s="296" customFormat="1" ht="15" customHeight="1">
      <c r="A190" s="421"/>
      <c r="B190" s="305" t="s">
        <v>197</v>
      </c>
      <c r="C190" s="306">
        <v>6247</v>
      </c>
      <c r="D190" s="306">
        <v>17776</v>
      </c>
      <c r="E190" s="331">
        <f>D190/C190</f>
        <v>2.8455258524091565</v>
      </c>
    </row>
    <row r="191" spans="1:5" s="296" customFormat="1" ht="13.5" thickBot="1">
      <c r="A191" s="421"/>
      <c r="B191" s="307" t="s">
        <v>198</v>
      </c>
      <c r="C191" s="302">
        <f>860+188</f>
        <v>1048</v>
      </c>
      <c r="D191" s="302">
        <f>3212+318</f>
        <v>3530</v>
      </c>
      <c r="E191" s="333">
        <f>D191/C191</f>
        <v>3.3683206106870229</v>
      </c>
    </row>
    <row r="192" spans="1:5" s="296" customFormat="1" ht="15.75" customHeight="1" thickBot="1">
      <c r="A192" s="421"/>
      <c r="B192" s="308" t="s">
        <v>199</v>
      </c>
      <c r="C192" s="304">
        <f>SUM(C193)</f>
        <v>42</v>
      </c>
      <c r="D192" s="304">
        <f>SUM(D193)</f>
        <v>109</v>
      </c>
      <c r="E192" s="334"/>
    </row>
    <row r="193" spans="1:10" s="296" customFormat="1" ht="15.75" customHeight="1" thickBot="1">
      <c r="A193" s="421"/>
      <c r="B193" s="309" t="s">
        <v>367</v>
      </c>
      <c r="C193" s="310">
        <v>42</v>
      </c>
      <c r="D193" s="310">
        <v>109</v>
      </c>
      <c r="E193" s="336">
        <f>D193/C193</f>
        <v>2.5952380952380953</v>
      </c>
    </row>
    <row r="194" spans="1:10" s="296" customFormat="1" ht="15.75" customHeight="1" thickBot="1">
      <c r="A194" s="421"/>
      <c r="B194" s="308" t="s">
        <v>201</v>
      </c>
      <c r="C194" s="304">
        <f>SUM(C195)</f>
        <v>1274</v>
      </c>
      <c r="D194" s="304">
        <f>SUM(D195)</f>
        <v>2603</v>
      </c>
      <c r="E194" s="334">
        <f>D194/C194</f>
        <v>2.0431711145996858</v>
      </c>
    </row>
    <row r="195" spans="1:10" s="296" customFormat="1" ht="13.5" thickBot="1">
      <c r="A195" s="421"/>
      <c r="B195" s="311" t="s">
        <v>368</v>
      </c>
      <c r="C195" s="310">
        <v>1274</v>
      </c>
      <c r="D195" s="310">
        <v>2603</v>
      </c>
      <c r="E195" s="336">
        <f>D195/C195</f>
        <v>2.0431711145996858</v>
      </c>
    </row>
    <row r="196" spans="1:10" s="296" customFormat="1" ht="13.5" thickBot="1">
      <c r="A196" s="421"/>
      <c r="B196" s="308" t="s">
        <v>202</v>
      </c>
      <c r="C196" s="304">
        <f>SUM(C197)</f>
        <v>14</v>
      </c>
      <c r="D196" s="304">
        <f>SUM(D197)</f>
        <v>23</v>
      </c>
      <c r="E196" s="334">
        <f>D196/C196</f>
        <v>1.6428571428571428</v>
      </c>
    </row>
    <row r="197" spans="1:10" s="296" customFormat="1" ht="13.5" thickBot="1">
      <c r="A197" s="422"/>
      <c r="B197" s="312" t="s">
        <v>369</v>
      </c>
      <c r="C197" s="313">
        <v>14</v>
      </c>
      <c r="D197" s="313">
        <v>23</v>
      </c>
      <c r="E197" s="337">
        <f>D197/C197</f>
        <v>1.6428571428571428</v>
      </c>
    </row>
    <row r="198" spans="1:10" s="23" customFormat="1" ht="13.5" customHeight="1">
      <c r="A198" s="149" t="s">
        <v>264</v>
      </c>
      <c r="J198" s="46"/>
    </row>
    <row r="199" spans="1:10" s="296" customFormat="1" ht="12.75">
      <c r="B199" s="314"/>
      <c r="C199" s="315"/>
      <c r="D199" s="315"/>
      <c r="E199" s="315"/>
    </row>
    <row r="200" spans="1:10" s="296" customFormat="1" ht="12.75">
      <c r="A200" s="419" t="s">
        <v>371</v>
      </c>
      <c r="B200" s="419"/>
      <c r="C200" s="419"/>
      <c r="D200" s="419"/>
      <c r="E200" s="419"/>
    </row>
    <row r="201" spans="1:10" s="296" customFormat="1" ht="12.75">
      <c r="A201" s="419" t="s">
        <v>372</v>
      </c>
      <c r="B201" s="419"/>
      <c r="C201" s="419"/>
      <c r="D201" s="419"/>
      <c r="E201" s="419"/>
    </row>
    <row r="202" spans="1:10">
      <c r="C202" s="295"/>
      <c r="D202" s="295"/>
      <c r="E202" s="295"/>
    </row>
    <row r="203" spans="1:10">
      <c r="C203" s="295"/>
      <c r="D203" s="295"/>
      <c r="E203" s="295"/>
    </row>
    <row r="204" spans="1:10">
      <c r="C204" s="295"/>
      <c r="D204" s="295"/>
      <c r="E204" s="295"/>
    </row>
    <row r="205" spans="1:10">
      <c r="C205" s="295"/>
      <c r="D205" s="295"/>
      <c r="E205" s="295"/>
    </row>
    <row r="206" spans="1:10">
      <c r="C206" s="295"/>
      <c r="D206" s="295"/>
      <c r="E206" s="295"/>
    </row>
    <row r="207" spans="1:10">
      <c r="C207" s="295"/>
      <c r="D207" s="295"/>
      <c r="E207" s="295"/>
    </row>
    <row r="208" spans="1:10">
      <c r="C208" s="295"/>
      <c r="D208" s="295"/>
      <c r="E208" s="295"/>
    </row>
    <row r="209" spans="3:5">
      <c r="C209" s="295"/>
      <c r="D209" s="295"/>
      <c r="E209" s="295"/>
    </row>
    <row r="210" spans="3:5">
      <c r="C210" s="295"/>
      <c r="D210" s="295"/>
      <c r="E210" s="295"/>
    </row>
    <row r="211" spans="3:5">
      <c r="C211" s="295"/>
      <c r="D211" s="295"/>
      <c r="E211" s="295"/>
    </row>
    <row r="212" spans="3:5">
      <c r="C212" s="295"/>
      <c r="D212" s="295"/>
      <c r="E212" s="295"/>
    </row>
    <row r="213" spans="3:5">
      <c r="C213" s="295"/>
      <c r="D213" s="295"/>
      <c r="E213" s="295"/>
    </row>
    <row r="214" spans="3:5">
      <c r="C214" s="295"/>
      <c r="D214" s="295"/>
      <c r="E214" s="295"/>
    </row>
    <row r="215" spans="3:5">
      <c r="C215" s="295"/>
      <c r="D215" s="295"/>
      <c r="E215" s="295"/>
    </row>
    <row r="216" spans="3:5">
      <c r="C216" s="295"/>
      <c r="D216" s="295"/>
      <c r="E216" s="295"/>
    </row>
    <row r="217" spans="3:5">
      <c r="C217" s="295"/>
      <c r="D217" s="295"/>
      <c r="E217" s="295"/>
    </row>
    <row r="218" spans="3:5">
      <c r="C218" s="295"/>
      <c r="D218" s="295"/>
      <c r="E218" s="295"/>
    </row>
    <row r="219" spans="3:5">
      <c r="C219" s="295"/>
      <c r="D219" s="295"/>
      <c r="E219" s="295"/>
    </row>
    <row r="220" spans="3:5">
      <c r="C220" s="295"/>
      <c r="D220" s="295"/>
      <c r="E220" s="295"/>
    </row>
    <row r="221" spans="3:5">
      <c r="C221" s="295"/>
      <c r="D221" s="295"/>
      <c r="E221" s="295"/>
    </row>
    <row r="222" spans="3:5">
      <c r="C222" s="295"/>
      <c r="D222" s="295"/>
      <c r="E222" s="295"/>
    </row>
    <row r="223" spans="3:5">
      <c r="C223" s="295"/>
      <c r="D223" s="295"/>
      <c r="E223" s="295"/>
    </row>
    <row r="224" spans="3:5">
      <c r="C224" s="295"/>
      <c r="D224" s="295"/>
      <c r="E224" s="295"/>
    </row>
    <row r="225" spans="3:5">
      <c r="C225" s="295"/>
      <c r="D225" s="295"/>
      <c r="E225" s="295"/>
    </row>
    <row r="226" spans="3:5">
      <c r="C226" s="295"/>
      <c r="D226" s="295"/>
      <c r="E226" s="295"/>
    </row>
    <row r="227" spans="3:5">
      <c r="C227" s="295"/>
      <c r="D227" s="295"/>
      <c r="E227" s="295"/>
    </row>
    <row r="228" spans="3:5">
      <c r="C228" s="295"/>
      <c r="D228" s="295"/>
      <c r="E228" s="295"/>
    </row>
    <row r="229" spans="3:5">
      <c r="C229" s="295"/>
      <c r="D229" s="295"/>
      <c r="E229" s="295"/>
    </row>
    <row r="230" spans="3:5">
      <c r="C230" s="295"/>
      <c r="D230" s="295"/>
      <c r="E230" s="295"/>
    </row>
    <row r="231" spans="3:5">
      <c r="C231" s="295"/>
      <c r="D231" s="295"/>
      <c r="E231" s="295"/>
    </row>
    <row r="232" spans="3:5">
      <c r="C232" s="295"/>
      <c r="D232" s="295"/>
      <c r="E232" s="295"/>
    </row>
    <row r="233" spans="3:5">
      <c r="C233" s="295"/>
      <c r="D233" s="295"/>
      <c r="E233" s="295"/>
    </row>
    <row r="234" spans="3:5">
      <c r="C234" s="295"/>
      <c r="D234" s="295"/>
      <c r="E234" s="295"/>
    </row>
    <row r="235" spans="3:5">
      <c r="C235" s="295"/>
      <c r="D235" s="295"/>
      <c r="E235" s="295"/>
    </row>
    <row r="236" spans="3:5">
      <c r="C236" s="295"/>
      <c r="D236" s="295"/>
      <c r="E236" s="295"/>
    </row>
    <row r="237" spans="3:5">
      <c r="C237" s="295"/>
      <c r="D237" s="295"/>
      <c r="E237" s="295"/>
    </row>
    <row r="238" spans="3:5">
      <c r="C238" s="295"/>
      <c r="D238" s="295"/>
      <c r="E238" s="295"/>
    </row>
    <row r="239" spans="3:5">
      <c r="C239" s="295"/>
      <c r="D239" s="295"/>
      <c r="E239" s="295"/>
    </row>
    <row r="240" spans="3:5">
      <c r="C240" s="295"/>
      <c r="D240" s="295"/>
      <c r="E240" s="295"/>
    </row>
    <row r="241" spans="3:5">
      <c r="C241" s="295"/>
      <c r="D241" s="295"/>
      <c r="E241" s="295"/>
    </row>
    <row r="242" spans="3:5">
      <c r="C242" s="295"/>
      <c r="D242" s="295"/>
      <c r="E242" s="295"/>
    </row>
    <row r="243" spans="3:5">
      <c r="C243" s="295"/>
      <c r="D243" s="295"/>
      <c r="E243" s="295"/>
    </row>
    <row r="244" spans="3:5">
      <c r="C244" s="295"/>
      <c r="D244" s="295"/>
      <c r="E244" s="295"/>
    </row>
    <row r="245" spans="3:5">
      <c r="C245" s="295"/>
      <c r="D245" s="295"/>
      <c r="E245" s="295"/>
    </row>
    <row r="246" spans="3:5">
      <c r="C246" s="295"/>
      <c r="D246" s="295"/>
      <c r="E246" s="295"/>
    </row>
    <row r="247" spans="3:5">
      <c r="C247" s="295"/>
      <c r="D247" s="295"/>
      <c r="E247" s="295"/>
    </row>
    <row r="248" spans="3:5">
      <c r="C248" s="295"/>
      <c r="D248" s="295"/>
      <c r="E248" s="295"/>
    </row>
    <row r="249" spans="3:5">
      <c r="C249" s="295"/>
      <c r="D249" s="295"/>
      <c r="E249" s="295"/>
    </row>
    <row r="250" spans="3:5">
      <c r="C250" s="295"/>
      <c r="D250" s="295"/>
      <c r="E250" s="295"/>
    </row>
    <row r="251" spans="3:5">
      <c r="C251" s="295"/>
      <c r="D251" s="295"/>
      <c r="E251" s="295"/>
    </row>
    <row r="252" spans="3:5">
      <c r="C252" s="295"/>
      <c r="D252" s="295"/>
      <c r="E252" s="295"/>
    </row>
    <row r="253" spans="3:5">
      <c r="C253" s="295"/>
      <c r="D253" s="295"/>
      <c r="E253" s="295"/>
    </row>
    <row r="254" spans="3:5">
      <c r="C254" s="295"/>
      <c r="D254" s="295"/>
      <c r="E254" s="295"/>
    </row>
    <row r="255" spans="3:5">
      <c r="C255" s="295"/>
      <c r="D255" s="295"/>
      <c r="E255" s="295"/>
    </row>
    <row r="256" spans="3:5">
      <c r="C256" s="295"/>
      <c r="D256" s="295"/>
      <c r="E256" s="295"/>
    </row>
    <row r="257" spans="3:5">
      <c r="C257" s="295"/>
      <c r="D257" s="295"/>
      <c r="E257" s="295"/>
    </row>
    <row r="258" spans="3:5">
      <c r="C258" s="295"/>
      <c r="D258" s="295"/>
      <c r="E258" s="295"/>
    </row>
    <row r="259" spans="3:5">
      <c r="C259" s="295"/>
      <c r="D259" s="295"/>
      <c r="E259" s="295"/>
    </row>
    <row r="260" spans="3:5">
      <c r="C260" s="295"/>
      <c r="D260" s="295"/>
      <c r="E260" s="295"/>
    </row>
    <row r="261" spans="3:5">
      <c r="C261" s="295"/>
      <c r="D261" s="295"/>
      <c r="E261" s="295"/>
    </row>
    <row r="262" spans="3:5">
      <c r="C262" s="295"/>
      <c r="D262" s="295"/>
      <c r="E262" s="295"/>
    </row>
    <row r="263" spans="3:5">
      <c r="C263" s="295"/>
      <c r="D263" s="295"/>
      <c r="E263" s="295"/>
    </row>
  </sheetData>
  <mergeCells count="4">
    <mergeCell ref="A200:E200"/>
    <mergeCell ref="A201:E201"/>
    <mergeCell ref="A4:A197"/>
    <mergeCell ref="C3:E3"/>
  </mergeCells>
  <printOptions horizontalCentered="1"/>
  <pageMargins left="0" right="0" top="0.5" bottom="0.5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7030A0"/>
  </sheetPr>
  <dimension ref="A1:O743"/>
  <sheetViews>
    <sheetView zoomScale="110" zoomScaleNormal="110" workbookViewId="0"/>
  </sheetViews>
  <sheetFormatPr defaultRowHeight="12.75"/>
  <cols>
    <col min="1" max="1" width="4" style="23" customWidth="1"/>
    <col min="2" max="2" width="23.85546875" style="38" bestFit="1" customWidth="1"/>
    <col min="3" max="14" width="8.7109375" style="23" customWidth="1"/>
    <col min="15" max="15" width="8.7109375" style="214" customWidth="1"/>
    <col min="16" max="16384" width="9.140625" style="23"/>
  </cols>
  <sheetData>
    <row r="1" spans="1:15" s="3" customFormat="1" ht="20.100000000000001" customHeight="1">
      <c r="A1" s="1" t="s">
        <v>299</v>
      </c>
      <c r="B1" s="2"/>
      <c r="O1" s="45"/>
    </row>
    <row r="2" spans="1:15" s="3" customFormat="1" ht="6.95" customHeight="1" thickBot="1">
      <c r="A2" s="4"/>
      <c r="B2" s="2"/>
      <c r="C2" s="5"/>
      <c r="D2" s="5"/>
      <c r="O2" s="45"/>
    </row>
    <row r="3" spans="1:15" s="3" customFormat="1" ht="13.5" customHeight="1" thickBot="1">
      <c r="B3" s="198"/>
      <c r="C3" s="395">
        <v>2010</v>
      </c>
      <c r="D3" s="395"/>
      <c r="E3" s="395"/>
      <c r="F3" s="395"/>
      <c r="G3" s="395"/>
      <c r="H3" s="395"/>
      <c r="I3" s="395"/>
      <c r="J3" s="395"/>
      <c r="K3" s="395"/>
      <c r="L3" s="395"/>
      <c r="M3" s="395"/>
      <c r="N3" s="395"/>
      <c r="O3" s="395"/>
    </row>
    <row r="4" spans="1:15" s="3" customFormat="1" ht="13.5" customHeight="1" thickBot="1">
      <c r="A4" s="396" t="s">
        <v>218</v>
      </c>
      <c r="B4" s="6" t="s">
        <v>1</v>
      </c>
      <c r="C4" s="197" t="s">
        <v>290</v>
      </c>
      <c r="D4" s="197" t="s">
        <v>291</v>
      </c>
      <c r="E4" s="197" t="s">
        <v>2</v>
      </c>
      <c r="F4" s="197" t="s">
        <v>3</v>
      </c>
      <c r="G4" s="197" t="s">
        <v>4</v>
      </c>
      <c r="H4" s="197" t="s">
        <v>5</v>
      </c>
      <c r="I4" s="197" t="s">
        <v>6</v>
      </c>
      <c r="J4" s="197" t="s">
        <v>292</v>
      </c>
      <c r="K4" s="197" t="s">
        <v>293</v>
      </c>
      <c r="L4" s="197" t="s">
        <v>294</v>
      </c>
      <c r="M4" s="197" t="s">
        <v>295</v>
      </c>
      <c r="N4" s="197" t="s">
        <v>296</v>
      </c>
      <c r="O4" s="197" t="s">
        <v>334</v>
      </c>
    </row>
    <row r="5" spans="1:15" s="3" customFormat="1" ht="12" customHeight="1" thickBot="1">
      <c r="A5" s="397"/>
      <c r="B5" s="6" t="s">
        <v>7</v>
      </c>
      <c r="C5" s="7">
        <f t="shared" ref="C5:N5" si="0">C6+C34+C78+C117+C152+C207+C216</f>
        <v>593801</v>
      </c>
      <c r="D5" s="7">
        <f t="shared" si="0"/>
        <v>581947</v>
      </c>
      <c r="E5" s="7">
        <f t="shared" si="0"/>
        <v>730852</v>
      </c>
      <c r="F5" s="7">
        <f t="shared" si="0"/>
        <v>811875</v>
      </c>
      <c r="G5" s="7">
        <f t="shared" si="0"/>
        <v>773785</v>
      </c>
      <c r="H5" s="7">
        <f t="shared" si="0"/>
        <v>892502</v>
      </c>
      <c r="I5" s="7">
        <f t="shared" si="0"/>
        <v>1132234</v>
      </c>
      <c r="J5" s="7">
        <f t="shared" si="0"/>
        <v>775215</v>
      </c>
      <c r="K5" s="7">
        <f t="shared" si="0"/>
        <v>1054411</v>
      </c>
      <c r="L5" s="7">
        <f t="shared" si="0"/>
        <v>762646</v>
      </c>
      <c r="M5" s="7">
        <f t="shared" si="0"/>
        <v>860719</v>
      </c>
      <c r="N5" s="7">
        <f t="shared" si="0"/>
        <v>696472</v>
      </c>
      <c r="O5" s="7">
        <f>SUM(C5:N5)</f>
        <v>9666459</v>
      </c>
    </row>
    <row r="6" spans="1:15" s="3" customFormat="1" ht="12" customHeight="1" thickBot="1">
      <c r="A6" s="397"/>
      <c r="B6" s="6" t="s">
        <v>8</v>
      </c>
      <c r="C6" s="8">
        <f t="shared" ref="C6:N6" si="1">C7+C30</f>
        <v>537144</v>
      </c>
      <c r="D6" s="8">
        <f t="shared" si="1"/>
        <v>517208</v>
      </c>
      <c r="E6" s="8">
        <f t="shared" si="1"/>
        <v>628849</v>
      </c>
      <c r="F6" s="8">
        <f t="shared" si="1"/>
        <v>715460</v>
      </c>
      <c r="G6" s="8">
        <f t="shared" si="1"/>
        <v>664599</v>
      </c>
      <c r="H6" s="8">
        <f t="shared" si="1"/>
        <v>742393</v>
      </c>
      <c r="I6" s="8">
        <f t="shared" si="1"/>
        <v>945934</v>
      </c>
      <c r="J6" s="8">
        <f t="shared" si="1"/>
        <v>668269</v>
      </c>
      <c r="K6" s="8">
        <f t="shared" si="1"/>
        <v>942502</v>
      </c>
      <c r="L6" s="8">
        <f t="shared" si="1"/>
        <v>660572</v>
      </c>
      <c r="M6" s="8">
        <f t="shared" si="1"/>
        <v>769102</v>
      </c>
      <c r="N6" s="8">
        <f t="shared" si="1"/>
        <v>601285</v>
      </c>
      <c r="O6" s="7">
        <f t="shared" ref="O6:O55" si="2">SUM(C6:N6)</f>
        <v>8393317</v>
      </c>
    </row>
    <row r="7" spans="1:15" s="3" customFormat="1" ht="12" customHeight="1" thickBot="1">
      <c r="A7" s="397"/>
      <c r="B7" s="165" t="s">
        <v>9</v>
      </c>
      <c r="C7" s="166">
        <f t="shared" ref="C7:O7" si="3">SUM(C8:C29)</f>
        <v>527967</v>
      </c>
      <c r="D7" s="166">
        <f t="shared" si="3"/>
        <v>510242</v>
      </c>
      <c r="E7" s="166">
        <f t="shared" si="3"/>
        <v>619937</v>
      </c>
      <c r="F7" s="166">
        <f t="shared" si="3"/>
        <v>703351</v>
      </c>
      <c r="G7" s="166">
        <f t="shared" si="3"/>
        <v>654565</v>
      </c>
      <c r="H7" s="166">
        <f t="shared" si="3"/>
        <v>727512</v>
      </c>
      <c r="I7" s="166">
        <f t="shared" si="3"/>
        <v>922827</v>
      </c>
      <c r="J7" s="166">
        <f t="shared" si="3"/>
        <v>656634</v>
      </c>
      <c r="K7" s="166">
        <f t="shared" si="3"/>
        <v>927214</v>
      </c>
      <c r="L7" s="166">
        <f t="shared" si="3"/>
        <v>650369</v>
      </c>
      <c r="M7" s="166">
        <f t="shared" si="3"/>
        <v>754580</v>
      </c>
      <c r="N7" s="166">
        <f t="shared" si="3"/>
        <v>591619</v>
      </c>
      <c r="O7" s="9">
        <f t="shared" si="3"/>
        <v>8246817</v>
      </c>
    </row>
    <row r="8" spans="1:15" s="3" customFormat="1" ht="11.85" customHeight="1">
      <c r="A8" s="397"/>
      <c r="B8" s="10" t="s">
        <v>11</v>
      </c>
      <c r="C8" s="11">
        <v>271744</v>
      </c>
      <c r="D8" s="11">
        <v>248663</v>
      </c>
      <c r="E8" s="11">
        <v>327571</v>
      </c>
      <c r="F8" s="11">
        <v>326498</v>
      </c>
      <c r="G8" s="11">
        <v>331496</v>
      </c>
      <c r="H8" s="11">
        <v>366385</v>
      </c>
      <c r="I8" s="12">
        <v>385898</v>
      </c>
      <c r="J8" s="11">
        <v>298650</v>
      </c>
      <c r="K8" s="11">
        <v>491042</v>
      </c>
      <c r="L8" s="11">
        <v>317924</v>
      </c>
      <c r="M8" s="11">
        <v>384514</v>
      </c>
      <c r="N8" s="11">
        <v>281129</v>
      </c>
      <c r="O8" s="57">
        <f t="shared" ref="O8:O29" si="4">SUM(C8:N8)</f>
        <v>4031514</v>
      </c>
    </row>
    <row r="9" spans="1:15" s="3" customFormat="1" ht="11.85" customHeight="1">
      <c r="A9" s="397"/>
      <c r="B9" s="14" t="s">
        <v>10</v>
      </c>
      <c r="C9" s="15">
        <v>206903</v>
      </c>
      <c r="D9" s="15">
        <v>197522</v>
      </c>
      <c r="E9" s="15">
        <v>235958</v>
      </c>
      <c r="F9" s="15">
        <v>303857</v>
      </c>
      <c r="G9" s="15">
        <v>262023</v>
      </c>
      <c r="H9" s="15">
        <v>280024</v>
      </c>
      <c r="I9" s="16">
        <v>361295</v>
      </c>
      <c r="J9" s="15">
        <v>298798</v>
      </c>
      <c r="K9" s="15">
        <v>345552</v>
      </c>
      <c r="L9" s="15">
        <v>277259</v>
      </c>
      <c r="M9" s="15">
        <v>297850</v>
      </c>
      <c r="N9" s="15">
        <v>253443</v>
      </c>
      <c r="O9" s="61">
        <f t="shared" si="4"/>
        <v>3320484</v>
      </c>
    </row>
    <row r="10" spans="1:15" s="3" customFormat="1" ht="11.85" customHeight="1">
      <c r="A10" s="397"/>
      <c r="B10" s="14" t="s">
        <v>14</v>
      </c>
      <c r="C10" s="19">
        <v>17690</v>
      </c>
      <c r="D10" s="19">
        <v>15044</v>
      </c>
      <c r="E10" s="19">
        <v>20183</v>
      </c>
      <c r="F10" s="19">
        <v>27253</v>
      </c>
      <c r="G10" s="19">
        <v>22933</v>
      </c>
      <c r="H10" s="19">
        <v>28078</v>
      </c>
      <c r="I10" s="16">
        <v>39085</v>
      </c>
      <c r="J10" s="19">
        <v>18247</v>
      </c>
      <c r="K10" s="19">
        <v>27357</v>
      </c>
      <c r="L10" s="19">
        <v>18878</v>
      </c>
      <c r="M10" s="19">
        <v>23789</v>
      </c>
      <c r="N10" s="19">
        <v>16078</v>
      </c>
      <c r="O10" s="61">
        <f t="shared" si="4"/>
        <v>274615</v>
      </c>
    </row>
    <row r="11" spans="1:15" s="3" customFormat="1" ht="11.85" customHeight="1">
      <c r="A11" s="397"/>
      <c r="B11" s="14" t="s">
        <v>15</v>
      </c>
      <c r="C11" s="15">
        <v>6270</v>
      </c>
      <c r="D11" s="15">
        <v>16595</v>
      </c>
      <c r="E11" s="15">
        <v>9051</v>
      </c>
      <c r="F11" s="15">
        <v>17111</v>
      </c>
      <c r="G11" s="15">
        <v>9639</v>
      </c>
      <c r="H11" s="15">
        <v>13414</v>
      </c>
      <c r="I11" s="16">
        <v>47376</v>
      </c>
      <c r="J11" s="15">
        <v>13505</v>
      </c>
      <c r="K11" s="15">
        <v>25376</v>
      </c>
      <c r="L11" s="15">
        <v>7834</v>
      </c>
      <c r="M11" s="15">
        <v>15769</v>
      </c>
      <c r="N11" s="15">
        <v>9126</v>
      </c>
      <c r="O11" s="61">
        <f t="shared" si="4"/>
        <v>191066</v>
      </c>
    </row>
    <row r="12" spans="1:15" s="3" customFormat="1" ht="11.85" customHeight="1">
      <c r="A12" s="397"/>
      <c r="B12" s="18" t="s">
        <v>13</v>
      </c>
      <c r="C12" s="15">
        <v>6214</v>
      </c>
      <c r="D12" s="15">
        <v>6588</v>
      </c>
      <c r="E12" s="15">
        <v>7856</v>
      </c>
      <c r="F12" s="15">
        <v>7223</v>
      </c>
      <c r="G12" s="15">
        <v>8377</v>
      </c>
      <c r="H12" s="15">
        <v>11794</v>
      </c>
      <c r="I12" s="16">
        <v>22484</v>
      </c>
      <c r="J12" s="15">
        <v>12103</v>
      </c>
      <c r="K12" s="15">
        <v>15993</v>
      </c>
      <c r="L12" s="15">
        <v>10817</v>
      </c>
      <c r="M12" s="15">
        <v>10734</v>
      </c>
      <c r="N12" s="15">
        <v>9664</v>
      </c>
      <c r="O12" s="61">
        <f t="shared" si="4"/>
        <v>129847</v>
      </c>
    </row>
    <row r="13" spans="1:15" s="3" customFormat="1" ht="11.85" customHeight="1">
      <c r="A13" s="397"/>
      <c r="B13" s="18" t="s">
        <v>22</v>
      </c>
      <c r="C13" s="19">
        <v>6056</v>
      </c>
      <c r="D13" s="19">
        <v>9729</v>
      </c>
      <c r="E13" s="19">
        <v>5070</v>
      </c>
      <c r="F13" s="19">
        <v>6066</v>
      </c>
      <c r="G13" s="19">
        <v>6363</v>
      </c>
      <c r="H13" s="19">
        <v>10723</v>
      </c>
      <c r="I13" s="16">
        <v>26693</v>
      </c>
      <c r="J13" s="19">
        <v>4678</v>
      </c>
      <c r="K13" s="19">
        <v>6149</v>
      </c>
      <c r="L13" s="19">
        <v>3881</v>
      </c>
      <c r="M13" s="19">
        <v>5521</v>
      </c>
      <c r="N13" s="19">
        <v>4895</v>
      </c>
      <c r="O13" s="61">
        <f t="shared" si="4"/>
        <v>95824</v>
      </c>
    </row>
    <row r="14" spans="1:15" s="3" customFormat="1" ht="11.85" customHeight="1">
      <c r="A14" s="397"/>
      <c r="B14" s="14" t="s">
        <v>12</v>
      </c>
      <c r="C14" s="15">
        <v>4333</v>
      </c>
      <c r="D14" s="15">
        <v>5257</v>
      </c>
      <c r="E14" s="15">
        <v>5997</v>
      </c>
      <c r="F14" s="15">
        <v>6017</v>
      </c>
      <c r="G14" s="15">
        <v>4714</v>
      </c>
      <c r="H14" s="15">
        <v>5406</v>
      </c>
      <c r="I14" s="16">
        <v>6942</v>
      </c>
      <c r="J14" s="15">
        <v>3783</v>
      </c>
      <c r="K14" s="15">
        <v>6098</v>
      </c>
      <c r="L14" s="15">
        <v>6366</v>
      </c>
      <c r="M14" s="15">
        <v>6391</v>
      </c>
      <c r="N14" s="15">
        <v>6469</v>
      </c>
      <c r="O14" s="61">
        <f t="shared" si="4"/>
        <v>67773</v>
      </c>
    </row>
    <row r="15" spans="1:15" s="3" customFormat="1" ht="11.85" customHeight="1">
      <c r="A15" s="397"/>
      <c r="B15" s="14" t="s">
        <v>25</v>
      </c>
      <c r="C15" s="19">
        <v>4052</v>
      </c>
      <c r="D15" s="19">
        <v>3637</v>
      </c>
      <c r="E15" s="19">
        <v>2665</v>
      </c>
      <c r="F15" s="19">
        <v>2928</v>
      </c>
      <c r="G15" s="19">
        <v>2525</v>
      </c>
      <c r="H15" s="19">
        <v>4312</v>
      </c>
      <c r="I15" s="16">
        <v>12304</v>
      </c>
      <c r="J15" s="19">
        <v>2140</v>
      </c>
      <c r="K15" s="19">
        <v>2810</v>
      </c>
      <c r="L15" s="19">
        <v>1837</v>
      </c>
      <c r="M15" s="19">
        <v>3771</v>
      </c>
      <c r="N15" s="19">
        <v>3942</v>
      </c>
      <c r="O15" s="61">
        <f t="shared" si="4"/>
        <v>46923</v>
      </c>
    </row>
    <row r="16" spans="1:15" s="3" customFormat="1" ht="11.85" customHeight="1">
      <c r="A16" s="397"/>
      <c r="B16" s="14" t="s">
        <v>21</v>
      </c>
      <c r="C16" s="15">
        <v>786</v>
      </c>
      <c r="D16" s="15">
        <v>2492</v>
      </c>
      <c r="E16" s="15">
        <v>1073</v>
      </c>
      <c r="F16" s="15">
        <v>1603</v>
      </c>
      <c r="G16" s="15">
        <v>1325</v>
      </c>
      <c r="H16" s="15">
        <v>1871</v>
      </c>
      <c r="I16" s="16">
        <v>8202</v>
      </c>
      <c r="J16" s="15">
        <v>1424</v>
      </c>
      <c r="K16" s="15">
        <v>1914</v>
      </c>
      <c r="L16" s="15">
        <v>1250</v>
      </c>
      <c r="M16" s="15">
        <v>1786</v>
      </c>
      <c r="N16" s="15">
        <v>1370</v>
      </c>
      <c r="O16" s="61">
        <f t="shared" si="4"/>
        <v>25096</v>
      </c>
    </row>
    <row r="17" spans="1:15" s="3" customFormat="1" ht="11.85" customHeight="1">
      <c r="A17" s="397"/>
      <c r="B17" s="20" t="s">
        <v>24</v>
      </c>
      <c r="C17" s="15">
        <v>888</v>
      </c>
      <c r="D17" s="15">
        <v>2088</v>
      </c>
      <c r="E17" s="15">
        <v>981</v>
      </c>
      <c r="F17" s="15">
        <v>1237</v>
      </c>
      <c r="G17" s="15">
        <v>940</v>
      </c>
      <c r="H17" s="15">
        <v>1396</v>
      </c>
      <c r="I17" s="16">
        <v>5338</v>
      </c>
      <c r="J17" s="15">
        <v>976</v>
      </c>
      <c r="K17" s="15">
        <v>1467</v>
      </c>
      <c r="L17" s="15">
        <v>838</v>
      </c>
      <c r="M17" s="15">
        <v>1227</v>
      </c>
      <c r="N17" s="15">
        <v>1060</v>
      </c>
      <c r="O17" s="61">
        <f t="shared" si="4"/>
        <v>18436</v>
      </c>
    </row>
    <row r="18" spans="1:15" s="3" customFormat="1" ht="11.85" customHeight="1">
      <c r="A18" s="397"/>
      <c r="B18" s="18" t="s">
        <v>29</v>
      </c>
      <c r="C18" s="19">
        <v>611</v>
      </c>
      <c r="D18" s="19">
        <v>533</v>
      </c>
      <c r="E18" s="19">
        <v>639</v>
      </c>
      <c r="F18" s="19">
        <v>782</v>
      </c>
      <c r="G18" s="19">
        <v>748</v>
      </c>
      <c r="H18" s="19">
        <v>584</v>
      </c>
      <c r="I18" s="16">
        <v>1139</v>
      </c>
      <c r="J18" s="19">
        <v>388</v>
      </c>
      <c r="K18" s="19">
        <v>571</v>
      </c>
      <c r="L18" s="19">
        <v>625</v>
      </c>
      <c r="M18" s="19">
        <v>615</v>
      </c>
      <c r="N18" s="19">
        <v>595</v>
      </c>
      <c r="O18" s="61">
        <f t="shared" si="4"/>
        <v>7830</v>
      </c>
    </row>
    <row r="19" spans="1:15" s="3" customFormat="1" ht="11.85" customHeight="1">
      <c r="A19" s="397"/>
      <c r="B19" s="14" t="s">
        <v>30</v>
      </c>
      <c r="C19" s="15">
        <v>375</v>
      </c>
      <c r="D19" s="15">
        <v>385</v>
      </c>
      <c r="E19" s="15">
        <v>825</v>
      </c>
      <c r="F19" s="15">
        <v>422</v>
      </c>
      <c r="G19" s="15">
        <v>712</v>
      </c>
      <c r="H19" s="15">
        <v>491</v>
      </c>
      <c r="I19" s="16">
        <v>832</v>
      </c>
      <c r="J19" s="15">
        <v>462</v>
      </c>
      <c r="K19" s="15">
        <v>436</v>
      </c>
      <c r="L19" s="15">
        <v>638</v>
      </c>
      <c r="M19" s="15">
        <v>434</v>
      </c>
      <c r="N19" s="15">
        <v>1630</v>
      </c>
      <c r="O19" s="61">
        <f t="shared" si="4"/>
        <v>7642</v>
      </c>
    </row>
    <row r="20" spans="1:15" s="3" customFormat="1" ht="11.85" customHeight="1">
      <c r="A20" s="397"/>
      <c r="B20" s="18" t="s">
        <v>16</v>
      </c>
      <c r="C20" s="15">
        <v>418</v>
      </c>
      <c r="D20" s="15">
        <v>438</v>
      </c>
      <c r="E20" s="15">
        <v>493</v>
      </c>
      <c r="F20" s="15">
        <v>601</v>
      </c>
      <c r="G20" s="15">
        <v>515</v>
      </c>
      <c r="H20" s="15">
        <v>723</v>
      </c>
      <c r="I20" s="16">
        <v>1220</v>
      </c>
      <c r="J20" s="15">
        <v>343</v>
      </c>
      <c r="K20" s="15">
        <v>680</v>
      </c>
      <c r="L20" s="15">
        <v>570</v>
      </c>
      <c r="M20" s="15">
        <v>639</v>
      </c>
      <c r="N20" s="15">
        <v>469</v>
      </c>
      <c r="O20" s="61">
        <f t="shared" si="4"/>
        <v>7109</v>
      </c>
    </row>
    <row r="21" spans="1:15" s="3" customFormat="1" ht="11.85" customHeight="1">
      <c r="A21" s="397"/>
      <c r="B21" s="18" t="s">
        <v>23</v>
      </c>
      <c r="C21" s="19">
        <v>338</v>
      </c>
      <c r="D21" s="19">
        <v>389</v>
      </c>
      <c r="E21" s="19">
        <v>382</v>
      </c>
      <c r="F21" s="19">
        <v>419</v>
      </c>
      <c r="G21" s="19">
        <v>519</v>
      </c>
      <c r="H21" s="19">
        <v>836</v>
      </c>
      <c r="I21" s="16">
        <v>1919</v>
      </c>
      <c r="J21" s="19">
        <v>245</v>
      </c>
      <c r="K21" s="19">
        <v>419</v>
      </c>
      <c r="L21" s="19">
        <v>325</v>
      </c>
      <c r="M21" s="19">
        <v>415</v>
      </c>
      <c r="N21" s="19">
        <v>433</v>
      </c>
      <c r="O21" s="61">
        <f t="shared" si="4"/>
        <v>6639</v>
      </c>
    </row>
    <row r="22" spans="1:15" s="3" customFormat="1" ht="11.85" customHeight="1">
      <c r="A22" s="397"/>
      <c r="B22" s="18" t="s">
        <v>26</v>
      </c>
      <c r="C22" s="15">
        <v>321</v>
      </c>
      <c r="D22" s="15">
        <v>230</v>
      </c>
      <c r="E22" s="15">
        <v>443</v>
      </c>
      <c r="F22" s="15">
        <v>459</v>
      </c>
      <c r="G22" s="15">
        <v>792</v>
      </c>
      <c r="H22" s="15">
        <v>401</v>
      </c>
      <c r="I22" s="16">
        <v>826</v>
      </c>
      <c r="J22" s="15">
        <v>293</v>
      </c>
      <c r="K22" s="15">
        <v>360</v>
      </c>
      <c r="L22" s="15">
        <v>388</v>
      </c>
      <c r="M22" s="15">
        <v>301</v>
      </c>
      <c r="N22" s="15">
        <v>563</v>
      </c>
      <c r="O22" s="61">
        <f t="shared" si="4"/>
        <v>5377</v>
      </c>
    </row>
    <row r="23" spans="1:15" s="3" customFormat="1" ht="11.85" customHeight="1">
      <c r="A23" s="397"/>
      <c r="B23" s="18" t="s">
        <v>20</v>
      </c>
      <c r="C23" s="21">
        <v>412</v>
      </c>
      <c r="D23" s="21">
        <v>278</v>
      </c>
      <c r="E23" s="21">
        <v>304</v>
      </c>
      <c r="F23" s="21">
        <v>442</v>
      </c>
      <c r="G23" s="21">
        <v>486</v>
      </c>
      <c r="H23" s="21">
        <v>474</v>
      </c>
      <c r="I23" s="22">
        <v>531</v>
      </c>
      <c r="J23" s="21">
        <v>202</v>
      </c>
      <c r="K23" s="21">
        <v>456</v>
      </c>
      <c r="L23" s="21">
        <v>456</v>
      </c>
      <c r="M23" s="21">
        <v>370</v>
      </c>
      <c r="N23" s="21">
        <v>312</v>
      </c>
      <c r="O23" s="61">
        <f t="shared" si="4"/>
        <v>4723</v>
      </c>
    </row>
    <row r="24" spans="1:15" s="3" customFormat="1" ht="11.85" customHeight="1">
      <c r="A24" s="397"/>
      <c r="B24" s="18" t="s">
        <v>27</v>
      </c>
      <c r="C24" s="19">
        <v>450</v>
      </c>
      <c r="D24" s="19">
        <v>271</v>
      </c>
      <c r="E24" s="19">
        <v>336</v>
      </c>
      <c r="F24" s="19">
        <v>334</v>
      </c>
      <c r="G24" s="19">
        <v>345</v>
      </c>
      <c r="H24" s="19">
        <v>463</v>
      </c>
      <c r="I24" s="16">
        <v>539</v>
      </c>
      <c r="J24" s="19">
        <v>329</v>
      </c>
      <c r="K24" s="19">
        <v>419</v>
      </c>
      <c r="L24" s="19">
        <v>393</v>
      </c>
      <c r="M24" s="19">
        <v>349</v>
      </c>
      <c r="N24" s="19">
        <v>342</v>
      </c>
      <c r="O24" s="61">
        <f t="shared" si="4"/>
        <v>4570</v>
      </c>
    </row>
    <row r="25" spans="1:15" s="3" customFormat="1" ht="11.85" customHeight="1">
      <c r="A25" s="397"/>
      <c r="B25" s="18" t="s">
        <v>19</v>
      </c>
      <c r="C25" s="19">
        <v>33</v>
      </c>
      <c r="D25" s="19">
        <v>51</v>
      </c>
      <c r="E25" s="19">
        <v>44</v>
      </c>
      <c r="F25" s="19">
        <v>41</v>
      </c>
      <c r="G25" s="19">
        <v>37</v>
      </c>
      <c r="H25" s="19">
        <v>76</v>
      </c>
      <c r="I25" s="16">
        <v>107</v>
      </c>
      <c r="J25" s="19">
        <v>29</v>
      </c>
      <c r="K25" s="19">
        <v>63</v>
      </c>
      <c r="L25" s="19">
        <v>34</v>
      </c>
      <c r="M25" s="19">
        <v>51</v>
      </c>
      <c r="N25" s="19">
        <v>50</v>
      </c>
      <c r="O25" s="61">
        <f t="shared" si="4"/>
        <v>616</v>
      </c>
    </row>
    <row r="26" spans="1:15" s="3" customFormat="1" ht="11.85" customHeight="1">
      <c r="A26" s="397"/>
      <c r="B26" s="14" t="s">
        <v>18</v>
      </c>
      <c r="C26" s="19">
        <v>34</v>
      </c>
      <c r="D26" s="19">
        <v>31</v>
      </c>
      <c r="E26" s="19">
        <v>44</v>
      </c>
      <c r="F26" s="19">
        <v>38</v>
      </c>
      <c r="G26" s="19">
        <v>52</v>
      </c>
      <c r="H26" s="19">
        <v>30</v>
      </c>
      <c r="I26" s="16">
        <v>48</v>
      </c>
      <c r="J26" s="19">
        <v>22</v>
      </c>
      <c r="K26" s="19">
        <v>28</v>
      </c>
      <c r="L26" s="19">
        <v>27</v>
      </c>
      <c r="M26" s="19">
        <v>25</v>
      </c>
      <c r="N26" s="19">
        <v>23</v>
      </c>
      <c r="O26" s="61">
        <f t="shared" si="4"/>
        <v>402</v>
      </c>
    </row>
    <row r="27" spans="1:15" s="3" customFormat="1" ht="11.85" customHeight="1">
      <c r="A27" s="397"/>
      <c r="B27" s="18" t="s">
        <v>28</v>
      </c>
      <c r="C27" s="19">
        <v>22</v>
      </c>
      <c r="D27" s="19">
        <v>6</v>
      </c>
      <c r="E27" s="19">
        <v>9</v>
      </c>
      <c r="F27" s="19">
        <v>10</v>
      </c>
      <c r="G27" s="19">
        <v>18</v>
      </c>
      <c r="H27" s="19">
        <v>18</v>
      </c>
      <c r="I27" s="16">
        <v>17</v>
      </c>
      <c r="J27" s="19">
        <v>12</v>
      </c>
      <c r="K27" s="19">
        <v>16</v>
      </c>
      <c r="L27" s="19">
        <v>20</v>
      </c>
      <c r="M27" s="19">
        <v>16</v>
      </c>
      <c r="N27" s="19">
        <v>18</v>
      </c>
      <c r="O27" s="61">
        <f t="shared" si="4"/>
        <v>182</v>
      </c>
    </row>
    <row r="28" spans="1:15" s="3" customFormat="1" ht="11.85" customHeight="1">
      <c r="A28" s="397"/>
      <c r="B28" s="35" t="s">
        <v>31</v>
      </c>
      <c r="C28" s="21">
        <v>13</v>
      </c>
      <c r="D28" s="21">
        <v>7</v>
      </c>
      <c r="E28" s="21">
        <v>6</v>
      </c>
      <c r="F28" s="21">
        <v>6</v>
      </c>
      <c r="G28" s="21">
        <v>2</v>
      </c>
      <c r="H28" s="21">
        <v>6</v>
      </c>
      <c r="I28" s="21">
        <v>24</v>
      </c>
      <c r="J28" s="21">
        <v>4</v>
      </c>
      <c r="K28" s="21">
        <v>5</v>
      </c>
      <c r="L28" s="21">
        <v>7</v>
      </c>
      <c r="M28" s="21">
        <v>9</v>
      </c>
      <c r="N28" s="21">
        <v>6</v>
      </c>
      <c r="O28" s="61">
        <f t="shared" si="4"/>
        <v>95</v>
      </c>
    </row>
    <row r="29" spans="1:15" ht="11.85" customHeight="1" thickBot="1">
      <c r="A29" s="397"/>
      <c r="B29" s="159" t="s">
        <v>17</v>
      </c>
      <c r="C29" s="19">
        <v>4</v>
      </c>
      <c r="D29" s="19">
        <v>8</v>
      </c>
      <c r="E29" s="19">
        <v>7</v>
      </c>
      <c r="F29" s="19">
        <v>4</v>
      </c>
      <c r="G29" s="19">
        <v>4</v>
      </c>
      <c r="H29" s="19">
        <v>7</v>
      </c>
      <c r="I29" s="16">
        <v>8</v>
      </c>
      <c r="J29" s="19">
        <v>1</v>
      </c>
      <c r="K29" s="19">
        <v>3</v>
      </c>
      <c r="L29" s="19">
        <v>2</v>
      </c>
      <c r="M29" s="19">
        <v>4</v>
      </c>
      <c r="N29" s="19">
        <v>2</v>
      </c>
      <c r="O29" s="61">
        <f t="shared" si="4"/>
        <v>54</v>
      </c>
    </row>
    <row r="30" spans="1:15" ht="12" customHeight="1" thickBot="1">
      <c r="A30" s="397"/>
      <c r="B30" s="167" t="s">
        <v>32</v>
      </c>
      <c r="C30" s="168">
        <f t="shared" ref="C30:O30" si="5">SUM(C31:C33)</f>
        <v>9177</v>
      </c>
      <c r="D30" s="168">
        <f t="shared" si="5"/>
        <v>6966</v>
      </c>
      <c r="E30" s="168">
        <f t="shared" si="5"/>
        <v>8912</v>
      </c>
      <c r="F30" s="168">
        <f t="shared" si="5"/>
        <v>12109</v>
      </c>
      <c r="G30" s="168">
        <f t="shared" si="5"/>
        <v>10034</v>
      </c>
      <c r="H30" s="168">
        <f t="shared" si="5"/>
        <v>14881</v>
      </c>
      <c r="I30" s="168">
        <f t="shared" si="5"/>
        <v>23107</v>
      </c>
      <c r="J30" s="168">
        <f t="shared" si="5"/>
        <v>11635</v>
      </c>
      <c r="K30" s="168">
        <f t="shared" si="5"/>
        <v>15288</v>
      </c>
      <c r="L30" s="168">
        <f t="shared" si="5"/>
        <v>10203</v>
      </c>
      <c r="M30" s="168">
        <f t="shared" si="5"/>
        <v>14522</v>
      </c>
      <c r="N30" s="168">
        <f t="shared" si="5"/>
        <v>9666</v>
      </c>
      <c r="O30" s="26">
        <f t="shared" si="5"/>
        <v>146500</v>
      </c>
    </row>
    <row r="31" spans="1:15" ht="11.85" customHeight="1">
      <c r="A31" s="397"/>
      <c r="B31" s="27" t="s">
        <v>33</v>
      </c>
      <c r="C31" s="28">
        <v>7143</v>
      </c>
      <c r="D31" s="28">
        <v>5413</v>
      </c>
      <c r="E31" s="28">
        <v>7039</v>
      </c>
      <c r="F31" s="28">
        <v>10103</v>
      </c>
      <c r="G31" s="28">
        <v>8104</v>
      </c>
      <c r="H31" s="28">
        <v>12006</v>
      </c>
      <c r="I31" s="28">
        <v>18361</v>
      </c>
      <c r="J31" s="28">
        <v>9579</v>
      </c>
      <c r="K31" s="28">
        <v>12292</v>
      </c>
      <c r="L31" s="28">
        <v>7958</v>
      </c>
      <c r="M31" s="28">
        <v>11916</v>
      </c>
      <c r="N31" s="28">
        <v>7646</v>
      </c>
      <c r="O31" s="57">
        <f t="shared" si="2"/>
        <v>117560</v>
      </c>
    </row>
    <row r="32" spans="1:15" ht="11.85" customHeight="1">
      <c r="A32" s="397"/>
      <c r="B32" s="96" t="s">
        <v>34</v>
      </c>
      <c r="C32" s="24">
        <v>1993</v>
      </c>
      <c r="D32" s="24">
        <v>1520</v>
      </c>
      <c r="E32" s="24">
        <v>1820</v>
      </c>
      <c r="F32" s="24">
        <v>1935</v>
      </c>
      <c r="G32" s="24">
        <v>1884</v>
      </c>
      <c r="H32" s="24">
        <v>2815</v>
      </c>
      <c r="I32" s="24">
        <v>4678</v>
      </c>
      <c r="J32" s="24">
        <v>2014</v>
      </c>
      <c r="K32" s="24">
        <v>2937</v>
      </c>
      <c r="L32" s="24">
        <v>2184</v>
      </c>
      <c r="M32" s="24">
        <v>2556</v>
      </c>
      <c r="N32" s="24">
        <v>1961</v>
      </c>
      <c r="O32" s="61">
        <f t="shared" si="2"/>
        <v>28297</v>
      </c>
    </row>
    <row r="33" spans="1:15" ht="11.85" customHeight="1" thickBot="1">
      <c r="A33" s="397"/>
      <c r="B33" s="29" t="s">
        <v>35</v>
      </c>
      <c r="C33" s="21">
        <v>41</v>
      </c>
      <c r="D33" s="21">
        <v>33</v>
      </c>
      <c r="E33" s="21">
        <v>53</v>
      </c>
      <c r="F33" s="21">
        <v>71</v>
      </c>
      <c r="G33" s="21">
        <v>46</v>
      </c>
      <c r="H33" s="21">
        <v>60</v>
      </c>
      <c r="I33" s="21">
        <v>68</v>
      </c>
      <c r="J33" s="21">
        <v>42</v>
      </c>
      <c r="K33" s="21">
        <v>59</v>
      </c>
      <c r="L33" s="21">
        <v>61</v>
      </c>
      <c r="M33" s="21">
        <v>50</v>
      </c>
      <c r="N33" s="21">
        <v>59</v>
      </c>
      <c r="O33" s="61">
        <f t="shared" si="2"/>
        <v>643</v>
      </c>
    </row>
    <row r="34" spans="1:15" ht="11.85" customHeight="1" thickBot="1">
      <c r="A34" s="397"/>
      <c r="B34" s="33" t="s">
        <v>36</v>
      </c>
      <c r="C34" s="26">
        <f t="shared" ref="C34:N34" si="6">C35+C43+C55</f>
        <v>1726</v>
      </c>
      <c r="D34" s="26">
        <f t="shared" si="6"/>
        <v>2560</v>
      </c>
      <c r="E34" s="26">
        <f t="shared" si="6"/>
        <v>2089</v>
      </c>
      <c r="F34" s="26">
        <f t="shared" si="6"/>
        <v>2578</v>
      </c>
      <c r="G34" s="26">
        <f t="shared" si="6"/>
        <v>4214</v>
      </c>
      <c r="H34" s="26">
        <f t="shared" si="6"/>
        <v>4705</v>
      </c>
      <c r="I34" s="26">
        <f t="shared" si="6"/>
        <v>4954</v>
      </c>
      <c r="J34" s="26">
        <f t="shared" si="6"/>
        <v>2913</v>
      </c>
      <c r="K34" s="26">
        <f t="shared" si="6"/>
        <v>3015</v>
      </c>
      <c r="L34" s="26">
        <f t="shared" si="6"/>
        <v>3580</v>
      </c>
      <c r="M34" s="26">
        <f t="shared" si="6"/>
        <v>3339</v>
      </c>
      <c r="N34" s="26">
        <f t="shared" si="6"/>
        <v>3631</v>
      </c>
      <c r="O34" s="7">
        <f t="shared" si="2"/>
        <v>39304</v>
      </c>
    </row>
    <row r="35" spans="1:15" ht="11.85" customHeight="1" thickBot="1">
      <c r="A35" s="397"/>
      <c r="B35" s="169" t="s">
        <v>39</v>
      </c>
      <c r="C35" s="168">
        <f t="shared" ref="C35:N35" si="7">SUM(C36:C42)</f>
        <v>102</v>
      </c>
      <c r="D35" s="168">
        <f t="shared" si="7"/>
        <v>64</v>
      </c>
      <c r="E35" s="168">
        <f t="shared" si="7"/>
        <v>89</v>
      </c>
      <c r="F35" s="168">
        <f t="shared" si="7"/>
        <v>103</v>
      </c>
      <c r="G35" s="168">
        <f t="shared" si="7"/>
        <v>115</v>
      </c>
      <c r="H35" s="168">
        <f t="shared" si="7"/>
        <v>241</v>
      </c>
      <c r="I35" s="168">
        <f t="shared" si="7"/>
        <v>250</v>
      </c>
      <c r="J35" s="168">
        <f t="shared" si="7"/>
        <v>129</v>
      </c>
      <c r="K35" s="168">
        <f t="shared" si="7"/>
        <v>150</v>
      </c>
      <c r="L35" s="168">
        <f t="shared" si="7"/>
        <v>103</v>
      </c>
      <c r="M35" s="168">
        <f t="shared" si="7"/>
        <v>111</v>
      </c>
      <c r="N35" s="168">
        <f t="shared" si="7"/>
        <v>126</v>
      </c>
      <c r="O35" s="7">
        <f t="shared" ref="O35:O42" si="8">SUM(C35:N35)</f>
        <v>1583</v>
      </c>
    </row>
    <row r="36" spans="1:15" ht="11.85" customHeight="1">
      <c r="A36" s="397"/>
      <c r="B36" s="27" t="s">
        <v>43</v>
      </c>
      <c r="C36" s="28">
        <v>36</v>
      </c>
      <c r="D36" s="28">
        <v>17</v>
      </c>
      <c r="E36" s="28">
        <v>37</v>
      </c>
      <c r="F36" s="28">
        <v>33</v>
      </c>
      <c r="G36" s="28">
        <v>38</v>
      </c>
      <c r="H36" s="28">
        <v>120</v>
      </c>
      <c r="I36" s="28">
        <v>116</v>
      </c>
      <c r="J36" s="28">
        <v>61</v>
      </c>
      <c r="K36" s="28">
        <v>61</v>
      </c>
      <c r="L36" s="28">
        <v>27</v>
      </c>
      <c r="M36" s="28">
        <v>33</v>
      </c>
      <c r="N36" s="28">
        <v>46</v>
      </c>
      <c r="O36" s="57">
        <f t="shared" si="8"/>
        <v>625</v>
      </c>
    </row>
    <row r="37" spans="1:15" ht="11.85" customHeight="1">
      <c r="A37" s="397"/>
      <c r="B37" s="29" t="s">
        <v>38</v>
      </c>
      <c r="C37" s="21">
        <v>25</v>
      </c>
      <c r="D37" s="21">
        <v>28</v>
      </c>
      <c r="E37" s="21">
        <v>25</v>
      </c>
      <c r="F37" s="21">
        <v>27</v>
      </c>
      <c r="G37" s="21">
        <v>31</v>
      </c>
      <c r="H37" s="21">
        <v>40</v>
      </c>
      <c r="I37" s="21">
        <v>42</v>
      </c>
      <c r="J37" s="21">
        <v>38</v>
      </c>
      <c r="K37" s="21">
        <v>42</v>
      </c>
      <c r="L37" s="21">
        <v>36</v>
      </c>
      <c r="M37" s="21">
        <v>39</v>
      </c>
      <c r="N37" s="21">
        <v>29</v>
      </c>
      <c r="O37" s="61">
        <f t="shared" si="8"/>
        <v>402</v>
      </c>
    </row>
    <row r="38" spans="1:15" ht="11.85" customHeight="1">
      <c r="A38" s="397"/>
      <c r="B38" s="29" t="s">
        <v>41</v>
      </c>
      <c r="C38" s="21">
        <v>22</v>
      </c>
      <c r="D38" s="21">
        <v>6</v>
      </c>
      <c r="E38" s="21">
        <v>13</v>
      </c>
      <c r="F38" s="21">
        <v>24</v>
      </c>
      <c r="G38" s="21">
        <v>34</v>
      </c>
      <c r="H38" s="21">
        <v>56</v>
      </c>
      <c r="I38" s="21">
        <v>62</v>
      </c>
      <c r="J38" s="21">
        <v>18</v>
      </c>
      <c r="K38" s="21">
        <v>23</v>
      </c>
      <c r="L38" s="21">
        <v>16</v>
      </c>
      <c r="M38" s="21">
        <v>19</v>
      </c>
      <c r="N38" s="21">
        <v>26</v>
      </c>
      <c r="O38" s="61">
        <f t="shared" si="8"/>
        <v>319</v>
      </c>
    </row>
    <row r="39" spans="1:15" ht="11.85" customHeight="1">
      <c r="A39" s="397"/>
      <c r="B39" s="29" t="s">
        <v>39</v>
      </c>
      <c r="C39" s="21">
        <v>6</v>
      </c>
      <c r="D39" s="21">
        <v>3</v>
      </c>
      <c r="E39" s="21">
        <v>10</v>
      </c>
      <c r="F39" s="21">
        <v>1</v>
      </c>
      <c r="G39" s="21">
        <v>8</v>
      </c>
      <c r="H39" s="21">
        <v>10</v>
      </c>
      <c r="I39" s="21">
        <v>1</v>
      </c>
      <c r="J39" s="21">
        <v>4</v>
      </c>
      <c r="K39" s="21">
        <v>11</v>
      </c>
      <c r="L39" s="21">
        <v>9</v>
      </c>
      <c r="M39" s="21">
        <v>8</v>
      </c>
      <c r="N39" s="21">
        <v>10</v>
      </c>
      <c r="O39" s="61">
        <f t="shared" si="8"/>
        <v>81</v>
      </c>
    </row>
    <row r="40" spans="1:15" ht="11.85" customHeight="1">
      <c r="A40" s="397"/>
      <c r="B40" s="29" t="s">
        <v>37</v>
      </c>
      <c r="C40" s="21">
        <v>8</v>
      </c>
      <c r="D40" s="21">
        <v>9</v>
      </c>
      <c r="E40" s="21">
        <v>0</v>
      </c>
      <c r="F40" s="21">
        <v>1</v>
      </c>
      <c r="G40" s="21">
        <v>0</v>
      </c>
      <c r="H40" s="21">
        <v>9</v>
      </c>
      <c r="I40" s="21">
        <v>20</v>
      </c>
      <c r="J40" s="21">
        <v>1</v>
      </c>
      <c r="K40" s="21">
        <v>8</v>
      </c>
      <c r="L40" s="21">
        <v>11</v>
      </c>
      <c r="M40" s="21">
        <v>4</v>
      </c>
      <c r="N40" s="21">
        <v>4</v>
      </c>
      <c r="O40" s="61">
        <f t="shared" si="8"/>
        <v>75</v>
      </c>
    </row>
    <row r="41" spans="1:15" ht="11.85" customHeight="1">
      <c r="A41" s="397"/>
      <c r="B41" s="29" t="s">
        <v>40</v>
      </c>
      <c r="C41" s="21">
        <v>4</v>
      </c>
      <c r="D41" s="21">
        <v>1</v>
      </c>
      <c r="E41" s="21">
        <v>3</v>
      </c>
      <c r="F41" s="21">
        <v>12</v>
      </c>
      <c r="G41" s="21">
        <v>3</v>
      </c>
      <c r="H41" s="21">
        <v>3</v>
      </c>
      <c r="I41" s="21">
        <v>9</v>
      </c>
      <c r="J41" s="21">
        <v>6</v>
      </c>
      <c r="K41" s="21">
        <v>5</v>
      </c>
      <c r="L41" s="21">
        <v>4</v>
      </c>
      <c r="M41" s="21">
        <v>4</v>
      </c>
      <c r="N41" s="21">
        <v>5</v>
      </c>
      <c r="O41" s="61">
        <f t="shared" si="8"/>
        <v>59</v>
      </c>
    </row>
    <row r="42" spans="1:15" ht="11.85" customHeight="1" thickBot="1">
      <c r="A42" s="397"/>
      <c r="B42" s="29" t="s">
        <v>42</v>
      </c>
      <c r="C42" s="21">
        <v>1</v>
      </c>
      <c r="D42" s="21">
        <v>0</v>
      </c>
      <c r="E42" s="21">
        <v>1</v>
      </c>
      <c r="F42" s="21">
        <v>5</v>
      </c>
      <c r="G42" s="21">
        <v>1</v>
      </c>
      <c r="H42" s="21">
        <v>3</v>
      </c>
      <c r="I42" s="21">
        <v>0</v>
      </c>
      <c r="J42" s="21">
        <v>1</v>
      </c>
      <c r="K42" s="21">
        <v>0</v>
      </c>
      <c r="L42" s="21">
        <v>0</v>
      </c>
      <c r="M42" s="21">
        <v>4</v>
      </c>
      <c r="N42" s="21">
        <v>6</v>
      </c>
      <c r="O42" s="61">
        <f t="shared" si="8"/>
        <v>22</v>
      </c>
    </row>
    <row r="43" spans="1:15" ht="15.75" customHeight="1" thickBot="1">
      <c r="A43" s="397"/>
      <c r="B43" s="167" t="s">
        <v>44</v>
      </c>
      <c r="C43" s="168">
        <f>SUM(C44:C54)</f>
        <v>884</v>
      </c>
      <c r="D43" s="168">
        <f t="shared" ref="D43:N43" si="9">SUM(D44:D54)</f>
        <v>1685</v>
      </c>
      <c r="E43" s="168">
        <f t="shared" si="9"/>
        <v>1130</v>
      </c>
      <c r="F43" s="168">
        <f t="shared" si="9"/>
        <v>1305</v>
      </c>
      <c r="G43" s="168">
        <f t="shared" si="9"/>
        <v>1887</v>
      </c>
      <c r="H43" s="168">
        <f t="shared" si="9"/>
        <v>2272</v>
      </c>
      <c r="I43" s="168">
        <f t="shared" si="9"/>
        <v>2369</v>
      </c>
      <c r="J43" s="168">
        <f t="shared" si="9"/>
        <v>1598</v>
      </c>
      <c r="K43" s="168">
        <f t="shared" si="9"/>
        <v>1638</v>
      </c>
      <c r="L43" s="168">
        <f t="shared" si="9"/>
        <v>1854</v>
      </c>
      <c r="M43" s="168">
        <f t="shared" si="9"/>
        <v>1669</v>
      </c>
      <c r="N43" s="168">
        <f t="shared" si="9"/>
        <v>2017</v>
      </c>
      <c r="O43" s="7">
        <f t="shared" si="2"/>
        <v>20308</v>
      </c>
    </row>
    <row r="44" spans="1:15" ht="12" customHeight="1">
      <c r="A44" s="397"/>
      <c r="B44" s="34" t="s">
        <v>46</v>
      </c>
      <c r="C44" s="28">
        <v>793</v>
      </c>
      <c r="D44" s="28">
        <v>1599</v>
      </c>
      <c r="E44" s="28">
        <v>1032</v>
      </c>
      <c r="F44" s="28">
        <v>1184</v>
      </c>
      <c r="G44" s="28">
        <v>1756</v>
      </c>
      <c r="H44" s="28">
        <v>2097</v>
      </c>
      <c r="I44" s="28">
        <v>2158</v>
      </c>
      <c r="J44" s="28">
        <v>1471</v>
      </c>
      <c r="K44" s="28">
        <v>1449</v>
      </c>
      <c r="L44" s="28">
        <v>1755</v>
      </c>
      <c r="M44" s="28">
        <v>1531</v>
      </c>
      <c r="N44" s="28">
        <v>1851</v>
      </c>
      <c r="O44" s="57">
        <f t="shared" ref="O44:O54" si="10">SUM(C44:N44)</f>
        <v>18676</v>
      </c>
    </row>
    <row r="45" spans="1:15" ht="12" customHeight="1">
      <c r="A45" s="397"/>
      <c r="B45" s="35" t="s">
        <v>47</v>
      </c>
      <c r="C45" s="21">
        <v>19</v>
      </c>
      <c r="D45" s="21">
        <v>34</v>
      </c>
      <c r="E45" s="21">
        <v>36</v>
      </c>
      <c r="F45" s="21">
        <v>36</v>
      </c>
      <c r="G45" s="21">
        <v>44</v>
      </c>
      <c r="H45" s="21">
        <v>54</v>
      </c>
      <c r="I45" s="21">
        <v>91</v>
      </c>
      <c r="J45" s="21">
        <v>35</v>
      </c>
      <c r="K45" s="21">
        <v>86</v>
      </c>
      <c r="L45" s="21">
        <v>54</v>
      </c>
      <c r="M45" s="21">
        <v>61</v>
      </c>
      <c r="N45" s="21">
        <v>85</v>
      </c>
      <c r="O45" s="61">
        <f t="shared" si="10"/>
        <v>635</v>
      </c>
    </row>
    <row r="46" spans="1:15" ht="12" customHeight="1">
      <c r="A46" s="397"/>
      <c r="B46" s="35" t="s">
        <v>48</v>
      </c>
      <c r="C46" s="21">
        <v>23</v>
      </c>
      <c r="D46" s="21">
        <v>18</v>
      </c>
      <c r="E46" s="21">
        <v>16</v>
      </c>
      <c r="F46" s="21">
        <v>38</v>
      </c>
      <c r="G46" s="21">
        <v>30</v>
      </c>
      <c r="H46" s="21">
        <v>29</v>
      </c>
      <c r="I46" s="21">
        <v>52</v>
      </c>
      <c r="J46" s="21">
        <v>55</v>
      </c>
      <c r="K46" s="21">
        <v>46</v>
      </c>
      <c r="L46" s="21">
        <v>22</v>
      </c>
      <c r="M46" s="21">
        <v>28</v>
      </c>
      <c r="N46" s="21">
        <v>18</v>
      </c>
      <c r="O46" s="61">
        <f t="shared" si="10"/>
        <v>375</v>
      </c>
    </row>
    <row r="47" spans="1:15" ht="12" customHeight="1">
      <c r="A47" s="397"/>
      <c r="B47" s="35" t="s">
        <v>53</v>
      </c>
      <c r="C47" s="21">
        <v>9</v>
      </c>
      <c r="D47" s="21">
        <v>9</v>
      </c>
      <c r="E47" s="21">
        <v>7</v>
      </c>
      <c r="F47" s="21">
        <v>19</v>
      </c>
      <c r="G47" s="21">
        <v>20</v>
      </c>
      <c r="H47" s="21">
        <v>24</v>
      </c>
      <c r="I47" s="21">
        <v>24</v>
      </c>
      <c r="J47" s="21">
        <v>12</v>
      </c>
      <c r="K47" s="21">
        <v>13</v>
      </c>
      <c r="L47" s="21">
        <v>6</v>
      </c>
      <c r="M47" s="21">
        <v>15</v>
      </c>
      <c r="N47" s="21">
        <v>21</v>
      </c>
      <c r="O47" s="61">
        <f t="shared" si="10"/>
        <v>179</v>
      </c>
    </row>
    <row r="48" spans="1:15" ht="12" customHeight="1">
      <c r="A48" s="397"/>
      <c r="B48" s="35" t="s">
        <v>54</v>
      </c>
      <c r="C48" s="21">
        <v>15</v>
      </c>
      <c r="D48" s="21">
        <v>3</v>
      </c>
      <c r="E48" s="21">
        <v>7</v>
      </c>
      <c r="F48" s="21">
        <v>3</v>
      </c>
      <c r="G48" s="21">
        <v>12</v>
      </c>
      <c r="H48" s="21">
        <v>21</v>
      </c>
      <c r="I48" s="21">
        <v>6</v>
      </c>
      <c r="J48" s="21">
        <v>4</v>
      </c>
      <c r="K48" s="21">
        <v>14</v>
      </c>
      <c r="L48" s="21">
        <v>0</v>
      </c>
      <c r="M48" s="21">
        <v>6</v>
      </c>
      <c r="N48" s="21">
        <v>15</v>
      </c>
      <c r="O48" s="61">
        <f t="shared" si="10"/>
        <v>106</v>
      </c>
    </row>
    <row r="49" spans="1:15" ht="12" customHeight="1">
      <c r="A49" s="397"/>
      <c r="B49" s="35" t="s">
        <v>49</v>
      </c>
      <c r="C49" s="21">
        <v>8</v>
      </c>
      <c r="D49" s="21">
        <v>4</v>
      </c>
      <c r="E49" s="21">
        <v>10</v>
      </c>
      <c r="F49" s="21">
        <v>3</v>
      </c>
      <c r="G49" s="21">
        <v>11</v>
      </c>
      <c r="H49" s="21">
        <v>12</v>
      </c>
      <c r="I49" s="21">
        <v>11</v>
      </c>
      <c r="J49" s="21">
        <v>5</v>
      </c>
      <c r="K49" s="21">
        <v>7</v>
      </c>
      <c r="L49" s="21">
        <v>5</v>
      </c>
      <c r="M49" s="21">
        <v>9</v>
      </c>
      <c r="N49" s="21">
        <v>8</v>
      </c>
      <c r="O49" s="61">
        <f t="shared" si="10"/>
        <v>93</v>
      </c>
    </row>
    <row r="50" spans="1:15" ht="12" customHeight="1">
      <c r="A50" s="397"/>
      <c r="B50" s="35" t="s">
        <v>50</v>
      </c>
      <c r="C50" s="21">
        <v>7</v>
      </c>
      <c r="D50" s="21">
        <v>6</v>
      </c>
      <c r="E50" s="21">
        <v>7</v>
      </c>
      <c r="F50" s="21">
        <v>6</v>
      </c>
      <c r="G50" s="21">
        <v>8</v>
      </c>
      <c r="H50" s="21">
        <v>9</v>
      </c>
      <c r="I50" s="21">
        <v>13</v>
      </c>
      <c r="J50" s="21">
        <v>6</v>
      </c>
      <c r="K50" s="21">
        <v>9</v>
      </c>
      <c r="L50" s="21">
        <v>5</v>
      </c>
      <c r="M50" s="21">
        <v>7</v>
      </c>
      <c r="N50" s="21">
        <v>4</v>
      </c>
      <c r="O50" s="61">
        <f t="shared" si="10"/>
        <v>87</v>
      </c>
    </row>
    <row r="51" spans="1:15" ht="12" customHeight="1">
      <c r="A51" s="397"/>
      <c r="B51" s="35" t="s">
        <v>55</v>
      </c>
      <c r="C51" s="21">
        <v>3</v>
      </c>
      <c r="D51" s="21">
        <v>2</v>
      </c>
      <c r="E51" s="21">
        <v>7</v>
      </c>
      <c r="F51" s="21">
        <v>9</v>
      </c>
      <c r="G51" s="21">
        <v>4</v>
      </c>
      <c r="H51" s="21">
        <v>21</v>
      </c>
      <c r="I51" s="21">
        <v>5</v>
      </c>
      <c r="J51" s="21">
        <v>3</v>
      </c>
      <c r="K51" s="21">
        <v>8</v>
      </c>
      <c r="L51" s="21">
        <v>3</v>
      </c>
      <c r="M51" s="21">
        <v>5</v>
      </c>
      <c r="N51" s="21">
        <v>6</v>
      </c>
      <c r="O51" s="61">
        <f t="shared" si="10"/>
        <v>76</v>
      </c>
    </row>
    <row r="52" spans="1:15" ht="12" customHeight="1">
      <c r="A52" s="397"/>
      <c r="B52" s="35" t="s">
        <v>52</v>
      </c>
      <c r="C52" s="21">
        <v>4</v>
      </c>
      <c r="D52" s="21">
        <v>7</v>
      </c>
      <c r="E52" s="21">
        <v>6</v>
      </c>
      <c r="F52" s="21">
        <v>3</v>
      </c>
      <c r="G52" s="21">
        <v>1</v>
      </c>
      <c r="H52" s="21">
        <v>3</v>
      </c>
      <c r="I52" s="21">
        <v>7</v>
      </c>
      <c r="J52" s="21">
        <v>4</v>
      </c>
      <c r="K52" s="21">
        <v>1</v>
      </c>
      <c r="L52" s="21">
        <v>2</v>
      </c>
      <c r="M52" s="21">
        <v>3</v>
      </c>
      <c r="N52" s="21">
        <v>7</v>
      </c>
      <c r="O52" s="61">
        <f t="shared" si="10"/>
        <v>48</v>
      </c>
    </row>
    <row r="53" spans="1:15" ht="12" customHeight="1">
      <c r="A53" s="397"/>
      <c r="B53" s="35" t="s">
        <v>51</v>
      </c>
      <c r="C53" s="21">
        <v>3</v>
      </c>
      <c r="D53" s="21">
        <v>2</v>
      </c>
      <c r="E53" s="21">
        <v>2</v>
      </c>
      <c r="F53" s="21">
        <v>4</v>
      </c>
      <c r="G53" s="21">
        <v>1</v>
      </c>
      <c r="H53" s="21">
        <v>2</v>
      </c>
      <c r="I53" s="21">
        <v>2</v>
      </c>
      <c r="J53" s="21">
        <v>3</v>
      </c>
      <c r="K53" s="21">
        <v>5</v>
      </c>
      <c r="L53" s="21">
        <v>2</v>
      </c>
      <c r="M53" s="21">
        <v>3</v>
      </c>
      <c r="N53" s="21">
        <v>2</v>
      </c>
      <c r="O53" s="61">
        <f t="shared" si="10"/>
        <v>31</v>
      </c>
    </row>
    <row r="54" spans="1:15" ht="12" customHeight="1" thickBot="1">
      <c r="A54" s="397"/>
      <c r="B54" s="36" t="s">
        <v>45</v>
      </c>
      <c r="C54" s="32">
        <v>0</v>
      </c>
      <c r="D54" s="32">
        <v>1</v>
      </c>
      <c r="E54" s="32">
        <v>0</v>
      </c>
      <c r="F54" s="32">
        <v>0</v>
      </c>
      <c r="G54" s="32">
        <v>0</v>
      </c>
      <c r="H54" s="32">
        <v>0</v>
      </c>
      <c r="I54" s="32">
        <v>0</v>
      </c>
      <c r="J54" s="32">
        <v>0</v>
      </c>
      <c r="K54" s="32">
        <v>0</v>
      </c>
      <c r="L54" s="32">
        <v>0</v>
      </c>
      <c r="M54" s="32">
        <v>1</v>
      </c>
      <c r="N54" s="32">
        <v>0</v>
      </c>
      <c r="O54" s="66">
        <f t="shared" si="10"/>
        <v>2</v>
      </c>
    </row>
    <row r="55" spans="1:15" ht="15.75" customHeight="1" thickBot="1">
      <c r="A55" s="397"/>
      <c r="B55" s="167" t="s">
        <v>56</v>
      </c>
      <c r="C55" s="168">
        <f>SUM(C56:C77)</f>
        <v>740</v>
      </c>
      <c r="D55" s="168">
        <f t="shared" ref="D55:N55" si="11">SUM(D56:D77)</f>
        <v>811</v>
      </c>
      <c r="E55" s="168">
        <f t="shared" si="11"/>
        <v>870</v>
      </c>
      <c r="F55" s="168">
        <f t="shared" si="11"/>
        <v>1170</v>
      </c>
      <c r="G55" s="168">
        <f t="shared" si="11"/>
        <v>2212</v>
      </c>
      <c r="H55" s="168">
        <f t="shared" si="11"/>
        <v>2192</v>
      </c>
      <c r="I55" s="168">
        <f t="shared" si="11"/>
        <v>2335</v>
      </c>
      <c r="J55" s="168">
        <f t="shared" si="11"/>
        <v>1186</v>
      </c>
      <c r="K55" s="168">
        <f t="shared" si="11"/>
        <v>1227</v>
      </c>
      <c r="L55" s="168">
        <f t="shared" si="11"/>
        <v>1623</v>
      </c>
      <c r="M55" s="168">
        <f t="shared" si="11"/>
        <v>1559</v>
      </c>
      <c r="N55" s="168">
        <f t="shared" si="11"/>
        <v>1488</v>
      </c>
      <c r="O55" s="7">
        <f t="shared" si="2"/>
        <v>17413</v>
      </c>
    </row>
    <row r="56" spans="1:15" ht="14.1" customHeight="1">
      <c r="A56" s="397"/>
      <c r="B56" s="34" t="s">
        <v>66</v>
      </c>
      <c r="C56" s="28">
        <v>94</v>
      </c>
      <c r="D56" s="28">
        <v>111</v>
      </c>
      <c r="E56" s="28">
        <v>108</v>
      </c>
      <c r="F56" s="28">
        <v>129</v>
      </c>
      <c r="G56" s="28">
        <v>1004</v>
      </c>
      <c r="H56" s="28">
        <v>255</v>
      </c>
      <c r="I56" s="28">
        <v>318</v>
      </c>
      <c r="J56" s="28">
        <v>146</v>
      </c>
      <c r="K56" s="28">
        <v>158</v>
      </c>
      <c r="L56" s="28">
        <v>538</v>
      </c>
      <c r="M56" s="28">
        <v>340</v>
      </c>
      <c r="N56" s="28">
        <v>234</v>
      </c>
      <c r="O56" s="57">
        <f t="shared" ref="O56:O77" si="12">SUM(C56:N56)</f>
        <v>3435</v>
      </c>
    </row>
    <row r="57" spans="1:15" ht="14.1" customHeight="1">
      <c r="A57" s="397"/>
      <c r="B57" s="35" t="s">
        <v>69</v>
      </c>
      <c r="C57" s="21">
        <v>98</v>
      </c>
      <c r="D57" s="21">
        <v>132</v>
      </c>
      <c r="E57" s="21">
        <v>104</v>
      </c>
      <c r="F57" s="21">
        <v>157</v>
      </c>
      <c r="G57" s="21">
        <v>287</v>
      </c>
      <c r="H57" s="21">
        <v>534</v>
      </c>
      <c r="I57" s="21">
        <v>321</v>
      </c>
      <c r="J57" s="21">
        <v>178</v>
      </c>
      <c r="K57" s="21">
        <v>140</v>
      </c>
      <c r="L57" s="21">
        <v>303</v>
      </c>
      <c r="M57" s="21">
        <v>338</v>
      </c>
      <c r="N57" s="21">
        <v>259</v>
      </c>
      <c r="O57" s="61">
        <f t="shared" si="12"/>
        <v>2851</v>
      </c>
    </row>
    <row r="58" spans="1:15" ht="14.1" customHeight="1">
      <c r="A58" s="397"/>
      <c r="B58" s="35" t="s">
        <v>73</v>
      </c>
      <c r="C58" s="21">
        <v>108</v>
      </c>
      <c r="D58" s="21">
        <v>181</v>
      </c>
      <c r="E58" s="21">
        <v>192</v>
      </c>
      <c r="F58" s="21">
        <v>202</v>
      </c>
      <c r="G58" s="21">
        <v>314</v>
      </c>
      <c r="H58" s="21">
        <v>347</v>
      </c>
      <c r="I58" s="21">
        <v>393</v>
      </c>
      <c r="J58" s="21">
        <v>227</v>
      </c>
      <c r="K58" s="21">
        <v>245</v>
      </c>
      <c r="L58" s="21">
        <v>167</v>
      </c>
      <c r="M58" s="21">
        <v>219</v>
      </c>
      <c r="N58" s="21">
        <v>233</v>
      </c>
      <c r="O58" s="61">
        <f t="shared" si="12"/>
        <v>2828</v>
      </c>
    </row>
    <row r="59" spans="1:15" ht="14.1" customHeight="1">
      <c r="A59" s="397"/>
      <c r="B59" s="29" t="s">
        <v>56</v>
      </c>
      <c r="C59" s="21">
        <v>163</v>
      </c>
      <c r="D59" s="21">
        <v>112</v>
      </c>
      <c r="E59" s="21">
        <v>154</v>
      </c>
      <c r="F59" s="21">
        <v>299</v>
      </c>
      <c r="G59" s="21">
        <v>180</v>
      </c>
      <c r="H59" s="21">
        <v>197</v>
      </c>
      <c r="I59" s="21">
        <v>192</v>
      </c>
      <c r="J59" s="21">
        <v>232</v>
      </c>
      <c r="K59" s="21">
        <v>211</v>
      </c>
      <c r="L59" s="21">
        <v>202</v>
      </c>
      <c r="M59" s="21">
        <v>154</v>
      </c>
      <c r="N59" s="21">
        <v>322</v>
      </c>
      <c r="O59" s="61">
        <f t="shared" si="12"/>
        <v>2418</v>
      </c>
    </row>
    <row r="60" spans="1:15" ht="14.1" customHeight="1">
      <c r="A60" s="397"/>
      <c r="B60" s="35" t="s">
        <v>74</v>
      </c>
      <c r="C60" s="21">
        <v>67</v>
      </c>
      <c r="D60" s="21">
        <v>74</v>
      </c>
      <c r="E60" s="21">
        <v>94</v>
      </c>
      <c r="F60" s="21">
        <v>142</v>
      </c>
      <c r="G60" s="21">
        <v>92</v>
      </c>
      <c r="H60" s="21">
        <v>238</v>
      </c>
      <c r="I60" s="21">
        <v>486</v>
      </c>
      <c r="J60" s="21">
        <v>131</v>
      </c>
      <c r="K60" s="21">
        <v>133</v>
      </c>
      <c r="L60" s="21">
        <v>113</v>
      </c>
      <c r="M60" s="21">
        <v>138</v>
      </c>
      <c r="N60" s="21">
        <v>88</v>
      </c>
      <c r="O60" s="61">
        <f t="shared" si="12"/>
        <v>1796</v>
      </c>
    </row>
    <row r="61" spans="1:15" ht="14.1" customHeight="1">
      <c r="A61" s="397"/>
      <c r="B61" s="35" t="s">
        <v>75</v>
      </c>
      <c r="C61" s="21">
        <v>74</v>
      </c>
      <c r="D61" s="21">
        <v>44</v>
      </c>
      <c r="E61" s="21">
        <v>54</v>
      </c>
      <c r="F61" s="21">
        <v>62</v>
      </c>
      <c r="G61" s="21">
        <v>75</v>
      </c>
      <c r="H61" s="21">
        <v>175</v>
      </c>
      <c r="I61" s="21">
        <v>182</v>
      </c>
      <c r="J61" s="21">
        <v>57</v>
      </c>
      <c r="K61" s="21">
        <v>92</v>
      </c>
      <c r="L61" s="21">
        <v>60</v>
      </c>
      <c r="M61" s="21">
        <v>114</v>
      </c>
      <c r="N61" s="21">
        <v>82</v>
      </c>
      <c r="O61" s="61">
        <f t="shared" si="12"/>
        <v>1071</v>
      </c>
    </row>
    <row r="62" spans="1:15" ht="14.1" customHeight="1">
      <c r="A62" s="397"/>
      <c r="B62" s="35" t="s">
        <v>67</v>
      </c>
      <c r="C62" s="21">
        <v>17</v>
      </c>
      <c r="D62" s="21">
        <v>26</v>
      </c>
      <c r="E62" s="21">
        <v>33</v>
      </c>
      <c r="F62" s="21">
        <v>32</v>
      </c>
      <c r="G62" s="21">
        <v>55</v>
      </c>
      <c r="H62" s="21">
        <v>105</v>
      </c>
      <c r="I62" s="21">
        <v>73</v>
      </c>
      <c r="J62" s="21">
        <v>29</v>
      </c>
      <c r="K62" s="21">
        <v>74</v>
      </c>
      <c r="L62" s="21">
        <v>31</v>
      </c>
      <c r="M62" s="21">
        <v>53</v>
      </c>
      <c r="N62" s="21">
        <v>46</v>
      </c>
      <c r="O62" s="61">
        <f t="shared" si="12"/>
        <v>574</v>
      </c>
    </row>
    <row r="63" spans="1:15" ht="14.1" customHeight="1">
      <c r="A63" s="397"/>
      <c r="B63" s="29" t="s">
        <v>208</v>
      </c>
      <c r="C63" s="21">
        <v>18</v>
      </c>
      <c r="D63" s="21">
        <v>18</v>
      </c>
      <c r="E63" s="21">
        <v>23</v>
      </c>
      <c r="F63" s="21">
        <v>37</v>
      </c>
      <c r="G63" s="21">
        <v>45</v>
      </c>
      <c r="H63" s="21">
        <v>92</v>
      </c>
      <c r="I63" s="21">
        <v>85</v>
      </c>
      <c r="J63" s="21">
        <v>34</v>
      </c>
      <c r="K63" s="21">
        <v>32</v>
      </c>
      <c r="L63" s="21">
        <v>29</v>
      </c>
      <c r="M63" s="21">
        <v>36</v>
      </c>
      <c r="N63" s="21">
        <v>42</v>
      </c>
      <c r="O63" s="61">
        <f t="shared" si="12"/>
        <v>491</v>
      </c>
    </row>
    <row r="64" spans="1:15" ht="14.1" customHeight="1">
      <c r="A64" s="397"/>
      <c r="B64" s="29" t="s">
        <v>63</v>
      </c>
      <c r="C64" s="21">
        <v>16</v>
      </c>
      <c r="D64" s="21">
        <v>24</v>
      </c>
      <c r="E64" s="21">
        <v>19</v>
      </c>
      <c r="F64" s="21">
        <v>16</v>
      </c>
      <c r="G64" s="21">
        <v>46</v>
      </c>
      <c r="H64" s="21">
        <v>88</v>
      </c>
      <c r="I64" s="21">
        <v>48</v>
      </c>
      <c r="J64" s="21">
        <v>29</v>
      </c>
      <c r="K64" s="21">
        <v>22</v>
      </c>
      <c r="L64" s="21">
        <v>34</v>
      </c>
      <c r="M64" s="21">
        <v>40</v>
      </c>
      <c r="N64" s="21">
        <v>30</v>
      </c>
      <c r="O64" s="61">
        <f t="shared" si="12"/>
        <v>412</v>
      </c>
    </row>
    <row r="65" spans="1:15" ht="14.1" customHeight="1">
      <c r="A65" s="397"/>
      <c r="B65" s="35" t="s">
        <v>76</v>
      </c>
      <c r="C65" s="21">
        <v>23</v>
      </c>
      <c r="D65" s="21">
        <v>21</v>
      </c>
      <c r="E65" s="21">
        <v>28</v>
      </c>
      <c r="F65" s="21">
        <v>17</v>
      </c>
      <c r="G65" s="21">
        <v>32</v>
      </c>
      <c r="H65" s="21">
        <v>42</v>
      </c>
      <c r="I65" s="21">
        <v>58</v>
      </c>
      <c r="J65" s="21">
        <v>31</v>
      </c>
      <c r="K65" s="21">
        <v>32</v>
      </c>
      <c r="L65" s="21">
        <v>35</v>
      </c>
      <c r="M65" s="21">
        <v>29</v>
      </c>
      <c r="N65" s="21">
        <v>41</v>
      </c>
      <c r="O65" s="61">
        <f t="shared" si="12"/>
        <v>389</v>
      </c>
    </row>
    <row r="66" spans="1:15" ht="14.1" customHeight="1">
      <c r="A66" s="397"/>
      <c r="B66" s="35" t="s">
        <v>65</v>
      </c>
      <c r="C66" s="21">
        <v>12</v>
      </c>
      <c r="D66" s="21">
        <v>11</v>
      </c>
      <c r="E66" s="21">
        <v>8</v>
      </c>
      <c r="F66" s="21">
        <v>14</v>
      </c>
      <c r="G66" s="21">
        <v>13</v>
      </c>
      <c r="H66" s="21">
        <v>39</v>
      </c>
      <c r="I66" s="21">
        <v>67</v>
      </c>
      <c r="J66" s="21">
        <v>25</v>
      </c>
      <c r="K66" s="21">
        <v>17</v>
      </c>
      <c r="L66" s="21">
        <v>28</v>
      </c>
      <c r="M66" s="21">
        <v>31</v>
      </c>
      <c r="N66" s="21">
        <v>28</v>
      </c>
      <c r="O66" s="61">
        <f t="shared" si="12"/>
        <v>293</v>
      </c>
    </row>
    <row r="67" spans="1:15" ht="14.1" customHeight="1">
      <c r="A67" s="397"/>
      <c r="B67" s="35" t="s">
        <v>71</v>
      </c>
      <c r="C67" s="21">
        <v>11</v>
      </c>
      <c r="D67" s="21">
        <v>12</v>
      </c>
      <c r="E67" s="21">
        <v>8</v>
      </c>
      <c r="F67" s="21">
        <v>12</v>
      </c>
      <c r="G67" s="21">
        <v>14</v>
      </c>
      <c r="H67" s="21">
        <v>15</v>
      </c>
      <c r="I67" s="21">
        <v>32</v>
      </c>
      <c r="J67" s="21">
        <v>19</v>
      </c>
      <c r="K67" s="21">
        <v>10</v>
      </c>
      <c r="L67" s="21">
        <v>53</v>
      </c>
      <c r="M67" s="21">
        <v>16</v>
      </c>
      <c r="N67" s="21">
        <v>45</v>
      </c>
      <c r="O67" s="61">
        <f t="shared" si="12"/>
        <v>247</v>
      </c>
    </row>
    <row r="68" spans="1:15" ht="14.1" customHeight="1">
      <c r="A68" s="397"/>
      <c r="B68" s="35" t="s">
        <v>70</v>
      </c>
      <c r="C68" s="21">
        <v>16</v>
      </c>
      <c r="D68" s="21">
        <v>12</v>
      </c>
      <c r="E68" s="21">
        <v>17</v>
      </c>
      <c r="F68" s="21">
        <v>25</v>
      </c>
      <c r="G68" s="21">
        <v>16</v>
      </c>
      <c r="H68" s="21">
        <v>21</v>
      </c>
      <c r="I68" s="21">
        <v>38</v>
      </c>
      <c r="J68" s="21">
        <v>31</v>
      </c>
      <c r="K68" s="21">
        <v>21</v>
      </c>
      <c r="L68" s="21">
        <v>14</v>
      </c>
      <c r="M68" s="21">
        <v>8</v>
      </c>
      <c r="N68" s="21">
        <v>6</v>
      </c>
      <c r="O68" s="61">
        <f t="shared" si="12"/>
        <v>225</v>
      </c>
    </row>
    <row r="69" spans="1:15" ht="14.1" customHeight="1">
      <c r="A69" s="397"/>
      <c r="B69" s="35" t="s">
        <v>72</v>
      </c>
      <c r="C69" s="21">
        <v>7</v>
      </c>
      <c r="D69" s="21">
        <v>8</v>
      </c>
      <c r="E69" s="21">
        <v>9</v>
      </c>
      <c r="F69" s="21">
        <v>8</v>
      </c>
      <c r="G69" s="21">
        <v>5</v>
      </c>
      <c r="H69" s="21">
        <v>16</v>
      </c>
      <c r="I69" s="21">
        <v>21</v>
      </c>
      <c r="J69" s="21">
        <v>2</v>
      </c>
      <c r="K69" s="21">
        <v>19</v>
      </c>
      <c r="L69" s="21">
        <v>3</v>
      </c>
      <c r="M69" s="21">
        <v>28</v>
      </c>
      <c r="N69" s="21">
        <v>14</v>
      </c>
      <c r="O69" s="61">
        <f t="shared" si="12"/>
        <v>140</v>
      </c>
    </row>
    <row r="70" spans="1:15" ht="14.1" customHeight="1">
      <c r="A70" s="397"/>
      <c r="B70" s="29" t="s">
        <v>62</v>
      </c>
      <c r="C70" s="21">
        <v>4</v>
      </c>
      <c r="D70" s="21">
        <v>9</v>
      </c>
      <c r="E70" s="21">
        <v>8</v>
      </c>
      <c r="F70" s="21">
        <v>5</v>
      </c>
      <c r="G70" s="21">
        <v>7</v>
      </c>
      <c r="H70" s="21">
        <v>10</v>
      </c>
      <c r="I70" s="21">
        <v>6</v>
      </c>
      <c r="J70" s="21">
        <v>8</v>
      </c>
      <c r="K70" s="21">
        <v>9</v>
      </c>
      <c r="L70" s="21">
        <v>5</v>
      </c>
      <c r="M70" s="21">
        <v>4</v>
      </c>
      <c r="N70" s="21">
        <v>5</v>
      </c>
      <c r="O70" s="61">
        <f t="shared" si="12"/>
        <v>80</v>
      </c>
    </row>
    <row r="71" spans="1:15" ht="14.1" customHeight="1">
      <c r="A71" s="397"/>
      <c r="B71" s="35" t="s">
        <v>68</v>
      </c>
      <c r="C71" s="21">
        <v>7</v>
      </c>
      <c r="D71" s="21">
        <v>3</v>
      </c>
      <c r="E71" s="21">
        <v>4</v>
      </c>
      <c r="F71" s="21">
        <v>2</v>
      </c>
      <c r="G71" s="21">
        <v>8</v>
      </c>
      <c r="H71" s="21">
        <v>12</v>
      </c>
      <c r="I71" s="21">
        <v>6</v>
      </c>
      <c r="J71" s="21">
        <v>2</v>
      </c>
      <c r="K71" s="21">
        <v>5</v>
      </c>
      <c r="L71" s="21">
        <v>4</v>
      </c>
      <c r="M71" s="21">
        <v>5</v>
      </c>
      <c r="N71" s="21">
        <v>4</v>
      </c>
      <c r="O71" s="61">
        <f t="shared" si="12"/>
        <v>62</v>
      </c>
    </row>
    <row r="72" spans="1:15" ht="14.1" customHeight="1">
      <c r="A72" s="397"/>
      <c r="B72" s="35" t="s">
        <v>59</v>
      </c>
      <c r="C72" s="21">
        <v>3</v>
      </c>
      <c r="D72" s="21">
        <v>12</v>
      </c>
      <c r="E72" s="21">
        <v>6</v>
      </c>
      <c r="F72" s="21">
        <v>0</v>
      </c>
      <c r="G72" s="21">
        <v>10</v>
      </c>
      <c r="H72" s="21">
        <v>3</v>
      </c>
      <c r="I72" s="21">
        <v>8</v>
      </c>
      <c r="J72" s="21">
        <v>5</v>
      </c>
      <c r="K72" s="21">
        <v>6</v>
      </c>
      <c r="L72" s="21">
        <v>1</v>
      </c>
      <c r="M72" s="21">
        <v>5</v>
      </c>
      <c r="N72" s="21">
        <v>2</v>
      </c>
      <c r="O72" s="61">
        <f t="shared" si="12"/>
        <v>61</v>
      </c>
    </row>
    <row r="73" spans="1:15" ht="14.1" customHeight="1">
      <c r="A73" s="397"/>
      <c r="B73" s="29" t="s">
        <v>60</v>
      </c>
      <c r="C73" s="21">
        <v>2</v>
      </c>
      <c r="D73" s="21">
        <v>1</v>
      </c>
      <c r="E73" s="21">
        <v>0</v>
      </c>
      <c r="F73" s="21">
        <v>4</v>
      </c>
      <c r="G73" s="21">
        <v>7</v>
      </c>
      <c r="H73" s="21">
        <v>1</v>
      </c>
      <c r="I73" s="21">
        <v>0</v>
      </c>
      <c r="J73" s="21">
        <v>0</v>
      </c>
      <c r="K73" s="21">
        <v>1</v>
      </c>
      <c r="L73" s="21">
        <v>0</v>
      </c>
      <c r="M73" s="21">
        <v>0</v>
      </c>
      <c r="N73" s="21">
        <v>6</v>
      </c>
      <c r="O73" s="61">
        <f t="shared" si="12"/>
        <v>22</v>
      </c>
    </row>
    <row r="74" spans="1:15" ht="14.1" customHeight="1">
      <c r="A74" s="397"/>
      <c r="B74" s="35" t="s">
        <v>64</v>
      </c>
      <c r="C74" s="21">
        <v>0</v>
      </c>
      <c r="D74" s="21">
        <v>0</v>
      </c>
      <c r="E74" s="21">
        <v>1</v>
      </c>
      <c r="F74" s="21">
        <v>1</v>
      </c>
      <c r="G74" s="21">
        <v>1</v>
      </c>
      <c r="H74" s="21">
        <v>2</v>
      </c>
      <c r="I74" s="21">
        <v>1</v>
      </c>
      <c r="J74" s="21">
        <v>0</v>
      </c>
      <c r="K74" s="21">
        <v>0</v>
      </c>
      <c r="L74" s="21">
        <v>0</v>
      </c>
      <c r="M74" s="21">
        <v>1</v>
      </c>
      <c r="N74" s="21">
        <v>0</v>
      </c>
      <c r="O74" s="61">
        <f t="shared" si="12"/>
        <v>7</v>
      </c>
    </row>
    <row r="75" spans="1:15" ht="14.1" customHeight="1">
      <c r="A75" s="397"/>
      <c r="B75" s="29" t="s">
        <v>61</v>
      </c>
      <c r="C75" s="21">
        <v>0</v>
      </c>
      <c r="D75" s="21">
        <v>0</v>
      </c>
      <c r="E75" s="21">
        <v>0</v>
      </c>
      <c r="F75" s="21">
        <v>4</v>
      </c>
      <c r="G75" s="21">
        <v>0</v>
      </c>
      <c r="H75" s="21">
        <v>0</v>
      </c>
      <c r="I75" s="21">
        <v>0</v>
      </c>
      <c r="J75" s="21">
        <v>0</v>
      </c>
      <c r="K75" s="21">
        <v>0</v>
      </c>
      <c r="L75" s="21">
        <v>1</v>
      </c>
      <c r="M75" s="21">
        <v>0</v>
      </c>
      <c r="N75" s="21">
        <v>0</v>
      </c>
      <c r="O75" s="61">
        <f t="shared" si="12"/>
        <v>5</v>
      </c>
    </row>
    <row r="76" spans="1:15" ht="14.1" customHeight="1">
      <c r="A76" s="397"/>
      <c r="B76" s="35" t="s">
        <v>58</v>
      </c>
      <c r="C76" s="21">
        <v>0</v>
      </c>
      <c r="D76" s="21">
        <v>0</v>
      </c>
      <c r="E76" s="21">
        <v>0</v>
      </c>
      <c r="F76" s="21">
        <v>2</v>
      </c>
      <c r="G76" s="21">
        <v>1</v>
      </c>
      <c r="H76" s="21">
        <v>0</v>
      </c>
      <c r="I76" s="21">
        <v>0</v>
      </c>
      <c r="J76" s="21">
        <v>0</v>
      </c>
      <c r="K76" s="21">
        <v>0</v>
      </c>
      <c r="L76" s="21">
        <v>1</v>
      </c>
      <c r="M76" s="21">
        <v>0</v>
      </c>
      <c r="N76" s="21">
        <v>0</v>
      </c>
      <c r="O76" s="61">
        <f t="shared" si="12"/>
        <v>4</v>
      </c>
    </row>
    <row r="77" spans="1:15" ht="14.1" customHeight="1" thickBot="1">
      <c r="A77" s="397"/>
      <c r="B77" s="36" t="s">
        <v>57</v>
      </c>
      <c r="C77" s="32">
        <v>0</v>
      </c>
      <c r="D77" s="32">
        <v>0</v>
      </c>
      <c r="E77" s="32">
        <v>0</v>
      </c>
      <c r="F77" s="32">
        <v>0</v>
      </c>
      <c r="G77" s="32">
        <v>0</v>
      </c>
      <c r="H77" s="32">
        <v>0</v>
      </c>
      <c r="I77" s="32">
        <v>0</v>
      </c>
      <c r="J77" s="32">
        <v>0</v>
      </c>
      <c r="K77" s="32">
        <v>0</v>
      </c>
      <c r="L77" s="32">
        <v>1</v>
      </c>
      <c r="M77" s="32">
        <v>0</v>
      </c>
      <c r="N77" s="32">
        <v>1</v>
      </c>
      <c r="O77" s="66">
        <f t="shared" si="12"/>
        <v>2</v>
      </c>
    </row>
    <row r="78" spans="1:15" ht="14.1" customHeight="1" thickBot="1">
      <c r="A78" s="397"/>
      <c r="B78" s="42" t="s">
        <v>77</v>
      </c>
      <c r="C78" s="41">
        <f t="shared" ref="C78:N78" si="13">C79+C92+C100+C104</f>
        <v>10832</v>
      </c>
      <c r="D78" s="41">
        <f t="shared" si="13"/>
        <v>9989</v>
      </c>
      <c r="E78" s="41">
        <f t="shared" si="13"/>
        <v>13865</v>
      </c>
      <c r="F78" s="41">
        <f t="shared" si="13"/>
        <v>16189</v>
      </c>
      <c r="G78" s="41">
        <f t="shared" si="13"/>
        <v>22354</v>
      </c>
      <c r="H78" s="41">
        <f t="shared" si="13"/>
        <v>43411</v>
      </c>
      <c r="I78" s="41">
        <f t="shared" si="13"/>
        <v>40960</v>
      </c>
      <c r="J78" s="41">
        <f t="shared" si="13"/>
        <v>21467</v>
      </c>
      <c r="K78" s="41">
        <f t="shared" si="13"/>
        <v>20577</v>
      </c>
      <c r="L78" s="41">
        <f t="shared" si="13"/>
        <v>14928</v>
      </c>
      <c r="M78" s="41">
        <f t="shared" si="13"/>
        <v>15301</v>
      </c>
      <c r="N78" s="41">
        <f t="shared" si="13"/>
        <v>18852</v>
      </c>
      <c r="O78" s="7">
        <f t="shared" ref="O78:O126" si="14">SUM(C78:N78)</f>
        <v>248725</v>
      </c>
    </row>
    <row r="79" spans="1:15" ht="14.1" customHeight="1" thickBot="1">
      <c r="A79" s="397"/>
      <c r="B79" s="167" t="s">
        <v>78</v>
      </c>
      <c r="C79" s="168">
        <f t="shared" ref="C79:N79" si="15">SUM(C80:C91)</f>
        <v>20</v>
      </c>
      <c r="D79" s="168">
        <f t="shared" si="15"/>
        <v>54</v>
      </c>
      <c r="E79" s="168">
        <f t="shared" si="15"/>
        <v>73</v>
      </c>
      <c r="F79" s="168">
        <f t="shared" si="15"/>
        <v>62</v>
      </c>
      <c r="G79" s="168">
        <f t="shared" si="15"/>
        <v>52</v>
      </c>
      <c r="H79" s="168">
        <f t="shared" si="15"/>
        <v>101</v>
      </c>
      <c r="I79" s="168">
        <f t="shared" si="15"/>
        <v>92</v>
      </c>
      <c r="J79" s="168">
        <f t="shared" si="15"/>
        <v>79</v>
      </c>
      <c r="K79" s="168">
        <f t="shared" si="15"/>
        <v>78</v>
      </c>
      <c r="L79" s="168">
        <f t="shared" si="15"/>
        <v>42</v>
      </c>
      <c r="M79" s="168">
        <f t="shared" si="15"/>
        <v>52</v>
      </c>
      <c r="N79" s="168">
        <f t="shared" si="15"/>
        <v>67</v>
      </c>
      <c r="O79" s="7">
        <f t="shared" si="14"/>
        <v>772</v>
      </c>
    </row>
    <row r="80" spans="1:15" ht="12" customHeight="1">
      <c r="A80" s="397"/>
      <c r="B80" s="27" t="s">
        <v>327</v>
      </c>
      <c r="C80" s="28">
        <v>2</v>
      </c>
      <c r="D80" s="28">
        <v>21</v>
      </c>
      <c r="E80" s="28">
        <v>25</v>
      </c>
      <c r="F80" s="28">
        <v>30</v>
      </c>
      <c r="G80" s="28">
        <v>19</v>
      </c>
      <c r="H80" s="28">
        <v>51</v>
      </c>
      <c r="I80" s="28">
        <v>30</v>
      </c>
      <c r="J80" s="28">
        <v>35</v>
      </c>
      <c r="K80" s="28">
        <v>44</v>
      </c>
      <c r="L80" s="28">
        <v>25</v>
      </c>
      <c r="M80" s="28">
        <v>27</v>
      </c>
      <c r="N80" s="28">
        <v>26</v>
      </c>
      <c r="O80" s="57">
        <f t="shared" ref="O80:O91" si="16">SUM(C80:N80)</f>
        <v>335</v>
      </c>
    </row>
    <row r="81" spans="1:15" ht="12" customHeight="1">
      <c r="A81" s="397"/>
      <c r="B81" s="29" t="s">
        <v>82</v>
      </c>
      <c r="C81" s="21">
        <v>7</v>
      </c>
      <c r="D81" s="21">
        <v>11</v>
      </c>
      <c r="E81" s="21">
        <v>25</v>
      </c>
      <c r="F81" s="21">
        <v>9</v>
      </c>
      <c r="G81" s="21">
        <v>19</v>
      </c>
      <c r="H81" s="21">
        <v>17</v>
      </c>
      <c r="I81" s="21">
        <v>9</v>
      </c>
      <c r="J81" s="21">
        <v>10</v>
      </c>
      <c r="K81" s="21">
        <v>12</v>
      </c>
      <c r="L81" s="21">
        <v>10</v>
      </c>
      <c r="M81" s="21">
        <v>11</v>
      </c>
      <c r="N81" s="21">
        <v>27</v>
      </c>
      <c r="O81" s="61">
        <f t="shared" si="16"/>
        <v>167</v>
      </c>
    </row>
    <row r="82" spans="1:15" ht="12" customHeight="1">
      <c r="A82" s="397"/>
      <c r="B82" s="29" t="s">
        <v>79</v>
      </c>
      <c r="C82" s="21">
        <v>1</v>
      </c>
      <c r="D82" s="21">
        <v>2</v>
      </c>
      <c r="E82" s="21">
        <v>8</v>
      </c>
      <c r="F82" s="21">
        <v>5</v>
      </c>
      <c r="G82" s="21">
        <v>2</v>
      </c>
      <c r="H82" s="21">
        <v>5</v>
      </c>
      <c r="I82" s="21">
        <v>14</v>
      </c>
      <c r="J82" s="21">
        <v>10</v>
      </c>
      <c r="K82" s="21">
        <v>8</v>
      </c>
      <c r="L82" s="21">
        <v>0</v>
      </c>
      <c r="M82" s="21">
        <v>3</v>
      </c>
      <c r="N82" s="21">
        <v>2</v>
      </c>
      <c r="O82" s="61">
        <f t="shared" si="16"/>
        <v>60</v>
      </c>
    </row>
    <row r="83" spans="1:15" ht="12" customHeight="1">
      <c r="A83" s="397"/>
      <c r="B83" s="29" t="s">
        <v>83</v>
      </c>
      <c r="C83" s="21">
        <v>6</v>
      </c>
      <c r="D83" s="21">
        <v>10</v>
      </c>
      <c r="E83" s="21">
        <v>3</v>
      </c>
      <c r="F83" s="21">
        <v>5</v>
      </c>
      <c r="G83" s="21">
        <v>6</v>
      </c>
      <c r="H83" s="21">
        <v>3</v>
      </c>
      <c r="I83" s="21">
        <v>10</v>
      </c>
      <c r="J83" s="21">
        <v>4</v>
      </c>
      <c r="K83" s="21">
        <v>4</v>
      </c>
      <c r="L83" s="21">
        <v>1</v>
      </c>
      <c r="M83" s="21">
        <v>2</v>
      </c>
      <c r="N83" s="21">
        <v>3</v>
      </c>
      <c r="O83" s="61">
        <f t="shared" si="16"/>
        <v>57</v>
      </c>
    </row>
    <row r="84" spans="1:15" ht="12" customHeight="1">
      <c r="A84" s="397"/>
      <c r="B84" s="29" t="s">
        <v>328</v>
      </c>
      <c r="C84" s="21">
        <v>3</v>
      </c>
      <c r="D84" s="21">
        <v>1</v>
      </c>
      <c r="E84" s="21">
        <v>2</v>
      </c>
      <c r="F84" s="21">
        <v>4</v>
      </c>
      <c r="G84" s="21">
        <v>4</v>
      </c>
      <c r="H84" s="21">
        <v>13</v>
      </c>
      <c r="I84" s="21">
        <v>8</v>
      </c>
      <c r="J84" s="21">
        <v>12</v>
      </c>
      <c r="K84" s="21">
        <v>1</v>
      </c>
      <c r="L84" s="21">
        <v>2</v>
      </c>
      <c r="M84" s="21">
        <v>2</v>
      </c>
      <c r="N84" s="21">
        <v>3</v>
      </c>
      <c r="O84" s="61">
        <f t="shared" si="16"/>
        <v>55</v>
      </c>
    </row>
    <row r="85" spans="1:15" ht="12" customHeight="1">
      <c r="A85" s="397"/>
      <c r="B85" s="29" t="s">
        <v>86</v>
      </c>
      <c r="C85" s="21">
        <v>1</v>
      </c>
      <c r="D85" s="21">
        <v>6</v>
      </c>
      <c r="E85" s="21">
        <v>6</v>
      </c>
      <c r="F85" s="21">
        <v>4</v>
      </c>
      <c r="G85" s="21">
        <v>0</v>
      </c>
      <c r="H85" s="21">
        <v>1</v>
      </c>
      <c r="I85" s="21">
        <v>12</v>
      </c>
      <c r="J85" s="21">
        <v>1</v>
      </c>
      <c r="K85" s="21">
        <v>2</v>
      </c>
      <c r="L85" s="21">
        <v>1</v>
      </c>
      <c r="M85" s="21">
        <v>1</v>
      </c>
      <c r="N85" s="21">
        <v>2</v>
      </c>
      <c r="O85" s="61">
        <f t="shared" si="16"/>
        <v>37</v>
      </c>
    </row>
    <row r="86" spans="1:15" ht="12" customHeight="1">
      <c r="A86" s="397"/>
      <c r="B86" s="29" t="s">
        <v>84</v>
      </c>
      <c r="C86" s="21">
        <v>0</v>
      </c>
      <c r="D86" s="21">
        <v>0</v>
      </c>
      <c r="E86" s="21">
        <v>0</v>
      </c>
      <c r="F86" s="21">
        <v>3</v>
      </c>
      <c r="G86" s="21">
        <v>1</v>
      </c>
      <c r="H86" s="21">
        <v>7</v>
      </c>
      <c r="I86" s="21">
        <v>2</v>
      </c>
      <c r="J86" s="21">
        <v>4</v>
      </c>
      <c r="K86" s="21">
        <v>2</v>
      </c>
      <c r="L86" s="21">
        <v>0</v>
      </c>
      <c r="M86" s="21">
        <v>0</v>
      </c>
      <c r="N86" s="21">
        <v>3</v>
      </c>
      <c r="O86" s="61">
        <f t="shared" si="16"/>
        <v>22</v>
      </c>
    </row>
    <row r="87" spans="1:15" ht="12" customHeight="1">
      <c r="A87" s="397"/>
      <c r="B87" s="29" t="s">
        <v>210</v>
      </c>
      <c r="C87" s="21">
        <v>0</v>
      </c>
      <c r="D87" s="21">
        <v>3</v>
      </c>
      <c r="E87" s="21">
        <v>2</v>
      </c>
      <c r="F87" s="21">
        <v>2</v>
      </c>
      <c r="G87" s="21">
        <v>0</v>
      </c>
      <c r="H87" s="21">
        <v>1</v>
      </c>
      <c r="I87" s="21">
        <v>1</v>
      </c>
      <c r="J87" s="21">
        <v>2</v>
      </c>
      <c r="K87" s="21">
        <v>3</v>
      </c>
      <c r="L87" s="21">
        <v>1</v>
      </c>
      <c r="M87" s="21">
        <v>3</v>
      </c>
      <c r="N87" s="21">
        <v>0</v>
      </c>
      <c r="O87" s="61">
        <f t="shared" si="16"/>
        <v>18</v>
      </c>
    </row>
    <row r="88" spans="1:15" ht="12" customHeight="1">
      <c r="A88" s="397"/>
      <c r="B88" s="29" t="s">
        <v>81</v>
      </c>
      <c r="C88" s="21">
        <v>0</v>
      </c>
      <c r="D88" s="21">
        <v>0</v>
      </c>
      <c r="E88" s="21">
        <v>0</v>
      </c>
      <c r="F88" s="21">
        <v>0</v>
      </c>
      <c r="G88" s="21">
        <v>0</v>
      </c>
      <c r="H88" s="21">
        <v>2</v>
      </c>
      <c r="I88" s="21">
        <v>6</v>
      </c>
      <c r="J88" s="21">
        <v>0</v>
      </c>
      <c r="K88" s="21">
        <v>0</v>
      </c>
      <c r="L88" s="21">
        <v>0</v>
      </c>
      <c r="M88" s="21">
        <v>2</v>
      </c>
      <c r="N88" s="21">
        <v>0</v>
      </c>
      <c r="O88" s="61">
        <f t="shared" si="16"/>
        <v>10</v>
      </c>
    </row>
    <row r="89" spans="1:15" ht="12" customHeight="1">
      <c r="A89" s="397"/>
      <c r="B89" s="29" t="s">
        <v>85</v>
      </c>
      <c r="C89" s="21">
        <v>0</v>
      </c>
      <c r="D89" s="21">
        <v>0</v>
      </c>
      <c r="E89" s="21">
        <v>2</v>
      </c>
      <c r="F89" s="21">
        <v>0</v>
      </c>
      <c r="G89" s="21">
        <v>0</v>
      </c>
      <c r="H89" s="21">
        <v>1</v>
      </c>
      <c r="I89" s="21">
        <v>0</v>
      </c>
      <c r="J89" s="21">
        <v>1</v>
      </c>
      <c r="K89" s="21">
        <v>2</v>
      </c>
      <c r="L89" s="21">
        <v>0</v>
      </c>
      <c r="M89" s="21">
        <v>1</v>
      </c>
      <c r="N89" s="21">
        <v>0</v>
      </c>
      <c r="O89" s="61">
        <f t="shared" si="16"/>
        <v>7</v>
      </c>
    </row>
    <row r="90" spans="1:15" ht="12" customHeight="1">
      <c r="A90" s="397"/>
      <c r="B90" s="29" t="s">
        <v>80</v>
      </c>
      <c r="C90" s="21">
        <v>0</v>
      </c>
      <c r="D90" s="21">
        <v>0</v>
      </c>
      <c r="E90" s="21">
        <v>0</v>
      </c>
      <c r="F90" s="21">
        <v>0</v>
      </c>
      <c r="G90" s="21">
        <v>1</v>
      </c>
      <c r="H90" s="21">
        <v>0</v>
      </c>
      <c r="I90" s="21">
        <v>0</v>
      </c>
      <c r="J90" s="21">
        <v>0</v>
      </c>
      <c r="K90" s="21">
        <v>0</v>
      </c>
      <c r="L90" s="21">
        <v>1</v>
      </c>
      <c r="M90" s="21">
        <v>0</v>
      </c>
      <c r="N90" s="21">
        <v>1</v>
      </c>
      <c r="O90" s="61">
        <f t="shared" si="16"/>
        <v>3</v>
      </c>
    </row>
    <row r="91" spans="1:15" ht="12" customHeight="1" thickBot="1">
      <c r="A91" s="397"/>
      <c r="B91" s="29" t="s">
        <v>329</v>
      </c>
      <c r="C91" s="21">
        <v>0</v>
      </c>
      <c r="D91" s="21">
        <v>0</v>
      </c>
      <c r="E91" s="21">
        <v>0</v>
      </c>
      <c r="F91" s="21">
        <v>0</v>
      </c>
      <c r="G91" s="21">
        <v>0</v>
      </c>
      <c r="H91" s="21">
        <v>0</v>
      </c>
      <c r="I91" s="21">
        <v>0</v>
      </c>
      <c r="J91" s="21">
        <v>0</v>
      </c>
      <c r="K91" s="21">
        <v>0</v>
      </c>
      <c r="L91" s="21">
        <v>1</v>
      </c>
      <c r="M91" s="21">
        <v>0</v>
      </c>
      <c r="N91" s="21">
        <v>0</v>
      </c>
      <c r="O91" s="61">
        <f t="shared" si="16"/>
        <v>1</v>
      </c>
    </row>
    <row r="92" spans="1:15" ht="15.75" customHeight="1" thickBot="1">
      <c r="A92" s="397"/>
      <c r="B92" s="167" t="s">
        <v>87</v>
      </c>
      <c r="C92" s="168">
        <f>SUM(C93:C99)</f>
        <v>52</v>
      </c>
      <c r="D92" s="168">
        <f t="shared" ref="D92:N92" si="17">SUM(D93:D99)</f>
        <v>54</v>
      </c>
      <c r="E92" s="168">
        <f t="shared" si="17"/>
        <v>56</v>
      </c>
      <c r="F92" s="168">
        <f t="shared" si="17"/>
        <v>117</v>
      </c>
      <c r="G92" s="168">
        <f t="shared" si="17"/>
        <v>121</v>
      </c>
      <c r="H92" s="168">
        <f t="shared" si="17"/>
        <v>254</v>
      </c>
      <c r="I92" s="168">
        <f t="shared" si="17"/>
        <v>174</v>
      </c>
      <c r="J92" s="168">
        <f t="shared" si="17"/>
        <v>88</v>
      </c>
      <c r="K92" s="168">
        <f t="shared" si="17"/>
        <v>134</v>
      </c>
      <c r="L92" s="168">
        <f t="shared" si="17"/>
        <v>153</v>
      </c>
      <c r="M92" s="168">
        <f t="shared" si="17"/>
        <v>71</v>
      </c>
      <c r="N92" s="168">
        <f t="shared" si="17"/>
        <v>126</v>
      </c>
      <c r="O92" s="7">
        <f t="shared" si="14"/>
        <v>1400</v>
      </c>
    </row>
    <row r="93" spans="1:15" ht="12" customHeight="1">
      <c r="A93" s="397"/>
      <c r="B93" s="27" t="s">
        <v>93</v>
      </c>
      <c r="C93" s="28">
        <v>9</v>
      </c>
      <c r="D93" s="28">
        <v>21</v>
      </c>
      <c r="E93" s="28">
        <v>22</v>
      </c>
      <c r="F93" s="28">
        <v>36</v>
      </c>
      <c r="G93" s="28">
        <v>68</v>
      </c>
      <c r="H93" s="28">
        <v>173</v>
      </c>
      <c r="I93" s="28">
        <v>74</v>
      </c>
      <c r="J93" s="28">
        <v>30</v>
      </c>
      <c r="K93" s="28">
        <v>34</v>
      </c>
      <c r="L93" s="28">
        <v>25</v>
      </c>
      <c r="M93" s="28">
        <v>23</v>
      </c>
      <c r="N93" s="28">
        <v>38</v>
      </c>
      <c r="O93" s="57">
        <f t="shared" ref="O93:O99" si="18">SUM(C93:N93)</f>
        <v>553</v>
      </c>
    </row>
    <row r="94" spans="1:15" ht="12" customHeight="1">
      <c r="A94" s="397"/>
      <c r="B94" s="96" t="s">
        <v>88</v>
      </c>
      <c r="C94" s="24">
        <v>20</v>
      </c>
      <c r="D94" s="24">
        <v>16</v>
      </c>
      <c r="E94" s="24">
        <v>13</v>
      </c>
      <c r="F94" s="24">
        <v>24</v>
      </c>
      <c r="G94" s="24">
        <v>24</v>
      </c>
      <c r="H94" s="24">
        <v>24</v>
      </c>
      <c r="I94" s="24">
        <v>30</v>
      </c>
      <c r="J94" s="24">
        <v>17</v>
      </c>
      <c r="K94" s="24">
        <v>18</v>
      </c>
      <c r="L94" s="24">
        <v>25</v>
      </c>
      <c r="M94" s="24">
        <v>22</v>
      </c>
      <c r="N94" s="24">
        <v>28</v>
      </c>
      <c r="O94" s="61">
        <f t="shared" si="18"/>
        <v>261</v>
      </c>
    </row>
    <row r="95" spans="1:15" ht="12" customHeight="1">
      <c r="A95" s="397"/>
      <c r="B95" s="96" t="s">
        <v>89</v>
      </c>
      <c r="C95" s="24">
        <v>7</v>
      </c>
      <c r="D95" s="24">
        <v>3</v>
      </c>
      <c r="E95" s="24">
        <v>4</v>
      </c>
      <c r="F95" s="24">
        <v>9</v>
      </c>
      <c r="G95" s="24">
        <v>7</v>
      </c>
      <c r="H95" s="24">
        <v>20</v>
      </c>
      <c r="I95" s="24">
        <v>51</v>
      </c>
      <c r="J95" s="24">
        <v>23</v>
      </c>
      <c r="K95" s="24">
        <v>70</v>
      </c>
      <c r="L95" s="24">
        <v>43</v>
      </c>
      <c r="M95" s="24">
        <v>5</v>
      </c>
      <c r="N95" s="24">
        <v>5</v>
      </c>
      <c r="O95" s="61">
        <f t="shared" si="18"/>
        <v>247</v>
      </c>
    </row>
    <row r="96" spans="1:15" ht="12" customHeight="1">
      <c r="A96" s="397"/>
      <c r="B96" s="29" t="s">
        <v>90</v>
      </c>
      <c r="C96" s="21">
        <v>3</v>
      </c>
      <c r="D96" s="21">
        <v>5</v>
      </c>
      <c r="E96" s="21">
        <v>11</v>
      </c>
      <c r="F96" s="21">
        <v>10</v>
      </c>
      <c r="G96" s="21">
        <v>13</v>
      </c>
      <c r="H96" s="21">
        <v>18</v>
      </c>
      <c r="I96" s="21">
        <v>4</v>
      </c>
      <c r="J96" s="21">
        <v>5</v>
      </c>
      <c r="K96" s="21">
        <v>1</v>
      </c>
      <c r="L96" s="21">
        <v>52</v>
      </c>
      <c r="M96" s="21">
        <v>11</v>
      </c>
      <c r="N96" s="21">
        <v>17</v>
      </c>
      <c r="O96" s="61">
        <f t="shared" si="18"/>
        <v>150</v>
      </c>
    </row>
    <row r="97" spans="1:15" ht="12" customHeight="1">
      <c r="A97" s="397"/>
      <c r="B97" s="29" t="s">
        <v>330</v>
      </c>
      <c r="C97" s="21">
        <v>5</v>
      </c>
      <c r="D97" s="21">
        <v>5</v>
      </c>
      <c r="E97" s="21">
        <v>4</v>
      </c>
      <c r="F97" s="21">
        <v>34</v>
      </c>
      <c r="G97" s="21">
        <v>5</v>
      </c>
      <c r="H97" s="21">
        <v>2</v>
      </c>
      <c r="I97" s="21">
        <v>6</v>
      </c>
      <c r="J97" s="21">
        <v>6</v>
      </c>
      <c r="K97" s="21">
        <v>4</v>
      </c>
      <c r="L97" s="21">
        <v>3</v>
      </c>
      <c r="M97" s="21">
        <v>6</v>
      </c>
      <c r="N97" s="21">
        <v>29</v>
      </c>
      <c r="O97" s="61">
        <f t="shared" si="18"/>
        <v>109</v>
      </c>
    </row>
    <row r="98" spans="1:15" ht="12" customHeight="1">
      <c r="A98" s="397"/>
      <c r="B98" s="29" t="s">
        <v>91</v>
      </c>
      <c r="C98" s="21">
        <v>4</v>
      </c>
      <c r="D98" s="21">
        <v>2</v>
      </c>
      <c r="E98" s="21">
        <v>1</v>
      </c>
      <c r="F98" s="21">
        <v>1</v>
      </c>
      <c r="G98" s="21">
        <v>3</v>
      </c>
      <c r="H98" s="21">
        <v>15</v>
      </c>
      <c r="I98" s="21">
        <v>7</v>
      </c>
      <c r="J98" s="21">
        <v>7</v>
      </c>
      <c r="K98" s="21">
        <v>7</v>
      </c>
      <c r="L98" s="21">
        <v>4</v>
      </c>
      <c r="M98" s="21">
        <v>4</v>
      </c>
      <c r="N98" s="21">
        <v>4</v>
      </c>
      <c r="O98" s="61">
        <f t="shared" si="18"/>
        <v>59</v>
      </c>
    </row>
    <row r="99" spans="1:15" ht="12" customHeight="1" thickBot="1">
      <c r="A99" s="397"/>
      <c r="B99" s="31" t="s">
        <v>92</v>
      </c>
      <c r="C99" s="32">
        <v>4</v>
      </c>
      <c r="D99" s="32">
        <v>2</v>
      </c>
      <c r="E99" s="32">
        <v>1</v>
      </c>
      <c r="F99" s="32">
        <v>3</v>
      </c>
      <c r="G99" s="32">
        <v>1</v>
      </c>
      <c r="H99" s="32">
        <v>2</v>
      </c>
      <c r="I99" s="32">
        <v>2</v>
      </c>
      <c r="J99" s="32">
        <v>0</v>
      </c>
      <c r="K99" s="32">
        <v>0</v>
      </c>
      <c r="L99" s="32">
        <v>1</v>
      </c>
      <c r="M99" s="32">
        <v>0</v>
      </c>
      <c r="N99" s="32">
        <v>5</v>
      </c>
      <c r="O99" s="66">
        <f t="shared" si="18"/>
        <v>21</v>
      </c>
    </row>
    <row r="100" spans="1:15" ht="15.75" customHeight="1" thickBot="1">
      <c r="A100" s="397"/>
      <c r="B100" s="170" t="s">
        <v>287</v>
      </c>
      <c r="C100" s="168">
        <f>SUM(C101:C103)</f>
        <v>9169</v>
      </c>
      <c r="D100" s="168">
        <f t="shared" ref="D100:N100" si="19">SUM(D101:D103)</f>
        <v>8542</v>
      </c>
      <c r="E100" s="168">
        <f t="shared" si="19"/>
        <v>12257</v>
      </c>
      <c r="F100" s="168">
        <f t="shared" si="19"/>
        <v>13951</v>
      </c>
      <c r="G100" s="168">
        <f t="shared" si="19"/>
        <v>19262</v>
      </c>
      <c r="H100" s="168">
        <f t="shared" si="19"/>
        <v>38643</v>
      </c>
      <c r="I100" s="168">
        <f t="shared" si="19"/>
        <v>34851</v>
      </c>
      <c r="J100" s="168">
        <f t="shared" si="19"/>
        <v>18260</v>
      </c>
      <c r="K100" s="168">
        <f t="shared" si="19"/>
        <v>17377</v>
      </c>
      <c r="L100" s="168">
        <f t="shared" si="19"/>
        <v>12418</v>
      </c>
      <c r="M100" s="168">
        <f t="shared" si="19"/>
        <v>13510</v>
      </c>
      <c r="N100" s="168">
        <f t="shared" si="19"/>
        <v>16367</v>
      </c>
      <c r="O100" s="7">
        <f t="shared" si="14"/>
        <v>214607</v>
      </c>
    </row>
    <row r="101" spans="1:15" ht="12" customHeight="1">
      <c r="A101" s="397"/>
      <c r="B101" s="27" t="s">
        <v>96</v>
      </c>
      <c r="C101" s="28">
        <v>5271</v>
      </c>
      <c r="D101" s="28">
        <v>4750</v>
      </c>
      <c r="E101" s="28">
        <v>7053</v>
      </c>
      <c r="F101" s="28">
        <v>7843</v>
      </c>
      <c r="G101" s="28">
        <v>10272</v>
      </c>
      <c r="H101" s="28">
        <v>23241</v>
      </c>
      <c r="I101" s="28">
        <v>20209</v>
      </c>
      <c r="J101" s="28">
        <v>10575</v>
      </c>
      <c r="K101" s="28">
        <v>9674</v>
      </c>
      <c r="L101" s="28">
        <v>7056</v>
      </c>
      <c r="M101" s="28">
        <v>8132</v>
      </c>
      <c r="N101" s="28">
        <v>9226</v>
      </c>
      <c r="O101" s="57">
        <f>SUM(C101:N101)</f>
        <v>123302</v>
      </c>
    </row>
    <row r="102" spans="1:15" ht="12" customHeight="1">
      <c r="A102" s="397"/>
      <c r="B102" s="29" t="s">
        <v>94</v>
      </c>
      <c r="C102" s="21">
        <v>3782</v>
      </c>
      <c r="D102" s="21">
        <v>3672</v>
      </c>
      <c r="E102" s="21">
        <v>5037</v>
      </c>
      <c r="F102" s="21">
        <v>5915</v>
      </c>
      <c r="G102" s="21">
        <v>8704</v>
      </c>
      <c r="H102" s="21">
        <v>15021</v>
      </c>
      <c r="I102" s="21">
        <v>13924</v>
      </c>
      <c r="J102" s="21">
        <v>7390</v>
      </c>
      <c r="K102" s="21">
        <v>7362</v>
      </c>
      <c r="L102" s="21">
        <v>5066</v>
      </c>
      <c r="M102" s="21">
        <v>5207</v>
      </c>
      <c r="N102" s="21">
        <v>6922</v>
      </c>
      <c r="O102" s="61">
        <f>SUM(C102:N102)</f>
        <v>88002</v>
      </c>
    </row>
    <row r="103" spans="1:15" ht="12" customHeight="1" thickBot="1">
      <c r="A103" s="397"/>
      <c r="B103" s="31" t="s">
        <v>95</v>
      </c>
      <c r="C103" s="32">
        <v>116</v>
      </c>
      <c r="D103" s="32">
        <v>120</v>
      </c>
      <c r="E103" s="32">
        <v>167</v>
      </c>
      <c r="F103" s="32">
        <v>193</v>
      </c>
      <c r="G103" s="32">
        <v>286</v>
      </c>
      <c r="H103" s="32">
        <v>381</v>
      </c>
      <c r="I103" s="32">
        <v>718</v>
      </c>
      <c r="J103" s="32">
        <v>295</v>
      </c>
      <c r="K103" s="32">
        <v>341</v>
      </c>
      <c r="L103" s="32">
        <v>296</v>
      </c>
      <c r="M103" s="32">
        <v>171</v>
      </c>
      <c r="N103" s="32">
        <v>219</v>
      </c>
      <c r="O103" s="66">
        <f>SUM(C103:N103)</f>
        <v>3303</v>
      </c>
    </row>
    <row r="104" spans="1:15" ht="15.75" customHeight="1" thickBot="1">
      <c r="A104" s="397"/>
      <c r="B104" s="167" t="s">
        <v>97</v>
      </c>
      <c r="C104" s="168">
        <f t="shared" ref="C104:N104" si="20">SUM(C105:C116)</f>
        <v>1591</v>
      </c>
      <c r="D104" s="168">
        <f t="shared" si="20"/>
        <v>1339</v>
      </c>
      <c r="E104" s="168">
        <f t="shared" si="20"/>
        <v>1479</v>
      </c>
      <c r="F104" s="168">
        <f t="shared" si="20"/>
        <v>2059</v>
      </c>
      <c r="G104" s="168">
        <f t="shared" si="20"/>
        <v>2919</v>
      </c>
      <c r="H104" s="168">
        <f t="shared" si="20"/>
        <v>4413</v>
      </c>
      <c r="I104" s="168">
        <f t="shared" si="20"/>
        <v>5843</v>
      </c>
      <c r="J104" s="168">
        <f t="shared" si="20"/>
        <v>3040</v>
      </c>
      <c r="K104" s="168">
        <f t="shared" si="20"/>
        <v>2988</v>
      </c>
      <c r="L104" s="168">
        <f t="shared" si="20"/>
        <v>2315</v>
      </c>
      <c r="M104" s="168">
        <f t="shared" si="20"/>
        <v>1668</v>
      </c>
      <c r="N104" s="168">
        <f t="shared" si="20"/>
        <v>2292</v>
      </c>
      <c r="O104" s="7">
        <f t="shared" si="14"/>
        <v>31946</v>
      </c>
    </row>
    <row r="105" spans="1:15" ht="12" customHeight="1">
      <c r="A105" s="397"/>
      <c r="B105" s="27" t="s">
        <v>100</v>
      </c>
      <c r="C105" s="28">
        <v>680</v>
      </c>
      <c r="D105" s="28">
        <v>643</v>
      </c>
      <c r="E105" s="28">
        <v>602</v>
      </c>
      <c r="F105" s="28">
        <v>871</v>
      </c>
      <c r="G105" s="28">
        <v>1349</v>
      </c>
      <c r="H105" s="28">
        <v>2463</v>
      </c>
      <c r="I105" s="28">
        <v>3059</v>
      </c>
      <c r="J105" s="28">
        <v>1183</v>
      </c>
      <c r="K105" s="28">
        <v>1432</v>
      </c>
      <c r="L105" s="28">
        <v>1104</v>
      </c>
      <c r="M105" s="28">
        <v>851</v>
      </c>
      <c r="N105" s="28">
        <v>1134</v>
      </c>
      <c r="O105" s="57">
        <v>15371</v>
      </c>
    </row>
    <row r="106" spans="1:15" ht="12" customHeight="1">
      <c r="A106" s="397"/>
      <c r="B106" s="29" t="s">
        <v>107</v>
      </c>
      <c r="C106" s="21">
        <v>637</v>
      </c>
      <c r="D106" s="21">
        <v>350</v>
      </c>
      <c r="E106" s="21">
        <v>555</v>
      </c>
      <c r="F106" s="21">
        <v>704</v>
      </c>
      <c r="G106" s="21">
        <v>995</v>
      </c>
      <c r="H106" s="21">
        <v>1361</v>
      </c>
      <c r="I106" s="21">
        <v>1838</v>
      </c>
      <c r="J106" s="21">
        <v>1290</v>
      </c>
      <c r="K106" s="21">
        <v>994</v>
      </c>
      <c r="L106" s="21">
        <v>601</v>
      </c>
      <c r="M106" s="21">
        <v>444</v>
      </c>
      <c r="N106" s="21">
        <v>766</v>
      </c>
      <c r="O106" s="61">
        <v>10535</v>
      </c>
    </row>
    <row r="107" spans="1:15" ht="12" customHeight="1">
      <c r="A107" s="397"/>
      <c r="B107" s="29" t="s">
        <v>98</v>
      </c>
      <c r="C107" s="21">
        <v>92</v>
      </c>
      <c r="D107" s="21">
        <v>84</v>
      </c>
      <c r="E107" s="21">
        <v>119</v>
      </c>
      <c r="F107" s="21">
        <v>116</v>
      </c>
      <c r="G107" s="21">
        <v>221</v>
      </c>
      <c r="H107" s="21">
        <v>203</v>
      </c>
      <c r="I107" s="21">
        <v>347</v>
      </c>
      <c r="J107" s="21">
        <v>190</v>
      </c>
      <c r="K107" s="21">
        <v>178</v>
      </c>
      <c r="L107" s="21">
        <v>355</v>
      </c>
      <c r="M107" s="21">
        <v>95</v>
      </c>
      <c r="N107" s="21">
        <v>114</v>
      </c>
      <c r="O107" s="61">
        <v>2114</v>
      </c>
    </row>
    <row r="108" spans="1:15" ht="12" customHeight="1">
      <c r="A108" s="397"/>
      <c r="B108" s="29" t="s">
        <v>102</v>
      </c>
      <c r="C108" s="21">
        <v>67</v>
      </c>
      <c r="D108" s="21">
        <v>53</v>
      </c>
      <c r="E108" s="21">
        <v>63</v>
      </c>
      <c r="F108" s="21">
        <v>144</v>
      </c>
      <c r="G108" s="21">
        <v>97</v>
      </c>
      <c r="H108" s="21">
        <v>166</v>
      </c>
      <c r="I108" s="21">
        <v>286</v>
      </c>
      <c r="J108" s="21">
        <v>119</v>
      </c>
      <c r="K108" s="21">
        <v>118</v>
      </c>
      <c r="L108" s="21">
        <v>85</v>
      </c>
      <c r="M108" s="21">
        <v>66</v>
      </c>
      <c r="N108" s="21">
        <v>106</v>
      </c>
      <c r="O108" s="61">
        <v>1370</v>
      </c>
    </row>
    <row r="109" spans="1:15" ht="12" customHeight="1">
      <c r="A109" s="397"/>
      <c r="B109" s="29" t="s">
        <v>101</v>
      </c>
      <c r="C109" s="21">
        <v>31</v>
      </c>
      <c r="D109" s="21">
        <v>111</v>
      </c>
      <c r="E109" s="21">
        <v>30</v>
      </c>
      <c r="F109" s="21">
        <v>55</v>
      </c>
      <c r="G109" s="21">
        <v>93</v>
      </c>
      <c r="H109" s="21">
        <v>62</v>
      </c>
      <c r="I109" s="21">
        <v>111</v>
      </c>
      <c r="J109" s="21">
        <v>76</v>
      </c>
      <c r="K109" s="21">
        <v>117</v>
      </c>
      <c r="L109" s="21">
        <v>55</v>
      </c>
      <c r="M109" s="21">
        <v>39</v>
      </c>
      <c r="N109" s="21">
        <v>42</v>
      </c>
      <c r="O109" s="61">
        <v>822</v>
      </c>
    </row>
    <row r="110" spans="1:15" ht="12" customHeight="1">
      <c r="A110" s="397"/>
      <c r="B110" s="29" t="s">
        <v>109</v>
      </c>
      <c r="C110" s="21">
        <v>26</v>
      </c>
      <c r="D110" s="21">
        <v>33</v>
      </c>
      <c r="E110" s="21">
        <v>42</v>
      </c>
      <c r="F110" s="21">
        <v>47</v>
      </c>
      <c r="G110" s="21">
        <v>59</v>
      </c>
      <c r="H110" s="21">
        <v>60</v>
      </c>
      <c r="I110" s="21">
        <v>60</v>
      </c>
      <c r="J110" s="21">
        <v>50</v>
      </c>
      <c r="K110" s="21">
        <v>46</v>
      </c>
      <c r="L110" s="21">
        <v>45</v>
      </c>
      <c r="M110" s="21">
        <v>49</v>
      </c>
      <c r="N110" s="21">
        <v>67</v>
      </c>
      <c r="O110" s="61">
        <v>584</v>
      </c>
    </row>
    <row r="111" spans="1:15" ht="12" customHeight="1">
      <c r="A111" s="397"/>
      <c r="B111" s="29" t="s">
        <v>108</v>
      </c>
      <c r="C111" s="21">
        <v>14</v>
      </c>
      <c r="D111" s="21">
        <v>29</v>
      </c>
      <c r="E111" s="21">
        <v>23</v>
      </c>
      <c r="F111" s="21">
        <v>75</v>
      </c>
      <c r="G111" s="21">
        <v>17</v>
      </c>
      <c r="H111" s="21">
        <v>32</v>
      </c>
      <c r="I111" s="21">
        <v>47</v>
      </c>
      <c r="J111" s="21">
        <v>64</v>
      </c>
      <c r="K111" s="21">
        <v>34</v>
      </c>
      <c r="L111" s="21">
        <v>23</v>
      </c>
      <c r="M111" s="21">
        <v>21</v>
      </c>
      <c r="N111" s="21">
        <v>20</v>
      </c>
      <c r="O111" s="61">
        <v>399</v>
      </c>
    </row>
    <row r="112" spans="1:15" ht="12" customHeight="1">
      <c r="A112" s="397"/>
      <c r="B112" s="29" t="s">
        <v>103</v>
      </c>
      <c r="C112" s="21">
        <v>7</v>
      </c>
      <c r="D112" s="21">
        <v>8</v>
      </c>
      <c r="E112" s="21">
        <v>25</v>
      </c>
      <c r="F112" s="21">
        <v>9</v>
      </c>
      <c r="G112" s="21">
        <v>33</v>
      </c>
      <c r="H112" s="21">
        <v>24</v>
      </c>
      <c r="I112" s="21">
        <v>42</v>
      </c>
      <c r="J112" s="21">
        <v>27</v>
      </c>
      <c r="K112" s="21">
        <v>34</v>
      </c>
      <c r="L112" s="21">
        <v>23</v>
      </c>
      <c r="M112" s="21">
        <v>33</v>
      </c>
      <c r="N112" s="21">
        <v>22</v>
      </c>
      <c r="O112" s="61">
        <v>287</v>
      </c>
    </row>
    <row r="113" spans="1:15" ht="12" customHeight="1">
      <c r="A113" s="397"/>
      <c r="B113" s="29" t="s">
        <v>106</v>
      </c>
      <c r="C113" s="21">
        <v>8</v>
      </c>
      <c r="D113" s="21">
        <v>15</v>
      </c>
      <c r="E113" s="21">
        <v>9</v>
      </c>
      <c r="F113" s="21">
        <v>15</v>
      </c>
      <c r="G113" s="21">
        <v>19</v>
      </c>
      <c r="H113" s="21">
        <v>16</v>
      </c>
      <c r="I113" s="21">
        <v>15</v>
      </c>
      <c r="J113" s="21">
        <v>11</v>
      </c>
      <c r="K113" s="21">
        <v>11</v>
      </c>
      <c r="L113" s="21">
        <v>8</v>
      </c>
      <c r="M113" s="21">
        <v>8</v>
      </c>
      <c r="N113" s="21">
        <v>8</v>
      </c>
      <c r="O113" s="61">
        <v>143</v>
      </c>
    </row>
    <row r="114" spans="1:15" ht="12" customHeight="1">
      <c r="A114" s="397"/>
      <c r="B114" s="29" t="s">
        <v>105</v>
      </c>
      <c r="C114" s="24">
        <v>9</v>
      </c>
      <c r="D114" s="24">
        <v>3</v>
      </c>
      <c r="E114" s="24">
        <v>5</v>
      </c>
      <c r="F114" s="24">
        <v>3</v>
      </c>
      <c r="G114" s="24">
        <v>20</v>
      </c>
      <c r="H114" s="24">
        <v>6</v>
      </c>
      <c r="I114" s="24">
        <v>26</v>
      </c>
      <c r="J114" s="24">
        <v>15</v>
      </c>
      <c r="K114" s="24">
        <v>11</v>
      </c>
      <c r="L114" s="24">
        <v>8</v>
      </c>
      <c r="M114" s="24">
        <v>10</v>
      </c>
      <c r="N114" s="24">
        <v>7</v>
      </c>
      <c r="O114" s="61">
        <v>123</v>
      </c>
    </row>
    <row r="115" spans="1:15" ht="12" customHeight="1">
      <c r="A115" s="397"/>
      <c r="B115" s="29" t="s">
        <v>99</v>
      </c>
      <c r="C115" s="21">
        <v>16</v>
      </c>
      <c r="D115" s="21">
        <v>3</v>
      </c>
      <c r="E115" s="21">
        <v>2</v>
      </c>
      <c r="F115" s="21">
        <v>13</v>
      </c>
      <c r="G115" s="21">
        <v>10</v>
      </c>
      <c r="H115" s="21">
        <v>15</v>
      </c>
      <c r="I115" s="21">
        <v>6</v>
      </c>
      <c r="J115" s="21">
        <v>11</v>
      </c>
      <c r="K115" s="21">
        <v>5</v>
      </c>
      <c r="L115" s="21">
        <v>7</v>
      </c>
      <c r="M115" s="21">
        <v>12</v>
      </c>
      <c r="N115" s="21">
        <v>5</v>
      </c>
      <c r="O115" s="61">
        <v>105</v>
      </c>
    </row>
    <row r="116" spans="1:15" ht="12" customHeight="1" thickBot="1">
      <c r="A116" s="397"/>
      <c r="B116" s="29" t="s">
        <v>104</v>
      </c>
      <c r="C116" s="21">
        <v>4</v>
      </c>
      <c r="D116" s="21">
        <v>7</v>
      </c>
      <c r="E116" s="21">
        <v>4</v>
      </c>
      <c r="F116" s="21">
        <v>7</v>
      </c>
      <c r="G116" s="21">
        <v>6</v>
      </c>
      <c r="H116" s="21">
        <v>5</v>
      </c>
      <c r="I116" s="21">
        <v>6</v>
      </c>
      <c r="J116" s="21">
        <v>4</v>
      </c>
      <c r="K116" s="21">
        <v>8</v>
      </c>
      <c r="L116" s="21">
        <v>1</v>
      </c>
      <c r="M116" s="21">
        <v>40</v>
      </c>
      <c r="N116" s="21">
        <v>1</v>
      </c>
      <c r="O116" s="61">
        <v>93</v>
      </c>
    </row>
    <row r="117" spans="1:15" ht="15.75" customHeight="1" thickBot="1">
      <c r="A117" s="397"/>
      <c r="B117" s="25" t="s">
        <v>110</v>
      </c>
      <c r="C117" s="26">
        <f t="shared" ref="C117:N117" si="21">C118+C126+C141</f>
        <v>16886</v>
      </c>
      <c r="D117" s="26">
        <f t="shared" si="21"/>
        <v>21133</v>
      </c>
      <c r="E117" s="26">
        <f t="shared" si="21"/>
        <v>46859</v>
      </c>
      <c r="F117" s="26">
        <f t="shared" si="21"/>
        <v>27698</v>
      </c>
      <c r="G117" s="26">
        <f t="shared" si="21"/>
        <v>29941</v>
      </c>
      <c r="H117" s="26">
        <f t="shared" si="21"/>
        <v>39407</v>
      </c>
      <c r="I117" s="26">
        <f t="shared" si="21"/>
        <v>44492</v>
      </c>
      <c r="J117" s="26">
        <f t="shared" si="21"/>
        <v>27913</v>
      </c>
      <c r="K117" s="26">
        <f t="shared" si="21"/>
        <v>36143</v>
      </c>
      <c r="L117" s="26">
        <f t="shared" si="21"/>
        <v>29295</v>
      </c>
      <c r="M117" s="26">
        <f t="shared" si="21"/>
        <v>29315</v>
      </c>
      <c r="N117" s="26">
        <f t="shared" si="21"/>
        <v>24408</v>
      </c>
      <c r="O117" s="7">
        <f t="shared" si="14"/>
        <v>373490</v>
      </c>
    </row>
    <row r="118" spans="1:15" ht="12" customHeight="1" thickBot="1">
      <c r="A118" s="397"/>
      <c r="B118" s="167" t="s">
        <v>111</v>
      </c>
      <c r="C118" s="168">
        <f t="shared" ref="C118:N118" si="22">SUM(C119:C125)</f>
        <v>1222</v>
      </c>
      <c r="D118" s="168">
        <f t="shared" si="22"/>
        <v>1349</v>
      </c>
      <c r="E118" s="168">
        <f t="shared" si="22"/>
        <v>1341</v>
      </c>
      <c r="F118" s="168">
        <f t="shared" si="22"/>
        <v>1081</v>
      </c>
      <c r="G118" s="168">
        <f t="shared" si="22"/>
        <v>1190</v>
      </c>
      <c r="H118" s="168">
        <f t="shared" si="22"/>
        <v>1349</v>
      </c>
      <c r="I118" s="168">
        <f t="shared" si="22"/>
        <v>1361</v>
      </c>
      <c r="J118" s="168">
        <f t="shared" si="22"/>
        <v>1191</v>
      </c>
      <c r="K118" s="168">
        <f t="shared" si="22"/>
        <v>1122</v>
      </c>
      <c r="L118" s="168">
        <f t="shared" si="22"/>
        <v>1290</v>
      </c>
      <c r="M118" s="168">
        <f t="shared" si="22"/>
        <v>1041</v>
      </c>
      <c r="N118" s="168">
        <f t="shared" si="22"/>
        <v>1245</v>
      </c>
      <c r="O118" s="7">
        <f t="shared" si="14"/>
        <v>14782</v>
      </c>
    </row>
    <row r="119" spans="1:15" ht="12" customHeight="1">
      <c r="A119" s="397"/>
      <c r="B119" s="27" t="s">
        <v>112</v>
      </c>
      <c r="C119" s="28">
        <v>366</v>
      </c>
      <c r="D119" s="28">
        <v>593</v>
      </c>
      <c r="E119" s="28">
        <v>513</v>
      </c>
      <c r="F119" s="28">
        <v>402</v>
      </c>
      <c r="G119" s="28">
        <v>494</v>
      </c>
      <c r="H119" s="28">
        <v>901</v>
      </c>
      <c r="I119" s="28">
        <v>452</v>
      </c>
      <c r="J119" s="28">
        <v>494</v>
      </c>
      <c r="K119" s="28">
        <v>338</v>
      </c>
      <c r="L119" s="28">
        <v>477</v>
      </c>
      <c r="M119" s="28">
        <v>445</v>
      </c>
      <c r="N119" s="28">
        <v>463</v>
      </c>
      <c r="O119" s="57">
        <f t="shared" ref="O119:O125" si="23">SUM(C119:N119)</f>
        <v>5938</v>
      </c>
    </row>
    <row r="120" spans="1:15" ht="12" customHeight="1">
      <c r="A120" s="397"/>
      <c r="B120" s="29" t="s">
        <v>117</v>
      </c>
      <c r="C120" s="21">
        <v>593</v>
      </c>
      <c r="D120" s="21">
        <v>311</v>
      </c>
      <c r="E120" s="21">
        <v>351</v>
      </c>
      <c r="F120" s="21">
        <v>238</v>
      </c>
      <c r="G120" s="21">
        <v>328</v>
      </c>
      <c r="H120" s="21">
        <v>167</v>
      </c>
      <c r="I120" s="21">
        <v>582</v>
      </c>
      <c r="J120" s="21">
        <v>302</v>
      </c>
      <c r="K120" s="21">
        <v>372</v>
      </c>
      <c r="L120" s="21">
        <v>350</v>
      </c>
      <c r="M120" s="21">
        <v>239</v>
      </c>
      <c r="N120" s="21">
        <v>367</v>
      </c>
      <c r="O120" s="61">
        <f t="shared" si="23"/>
        <v>4200</v>
      </c>
    </row>
    <row r="121" spans="1:15" ht="12" customHeight="1">
      <c r="A121" s="397"/>
      <c r="B121" s="29" t="s">
        <v>114</v>
      </c>
      <c r="C121" s="21">
        <v>213</v>
      </c>
      <c r="D121" s="21">
        <v>285</v>
      </c>
      <c r="E121" s="21">
        <v>433</v>
      </c>
      <c r="F121" s="21">
        <v>370</v>
      </c>
      <c r="G121" s="21">
        <v>334</v>
      </c>
      <c r="H121" s="21">
        <v>247</v>
      </c>
      <c r="I121" s="21">
        <v>286</v>
      </c>
      <c r="J121" s="21">
        <v>330</v>
      </c>
      <c r="K121" s="21">
        <v>390</v>
      </c>
      <c r="L121" s="21">
        <v>395</v>
      </c>
      <c r="M121" s="21">
        <v>285</v>
      </c>
      <c r="N121" s="21">
        <v>338</v>
      </c>
      <c r="O121" s="61">
        <f t="shared" si="23"/>
        <v>3906</v>
      </c>
    </row>
    <row r="122" spans="1:15" ht="12" customHeight="1">
      <c r="A122" s="397"/>
      <c r="B122" s="29" t="s">
        <v>118</v>
      </c>
      <c r="C122" s="21">
        <v>41</v>
      </c>
      <c r="D122" s="21">
        <v>67</v>
      </c>
      <c r="E122" s="21">
        <v>29</v>
      </c>
      <c r="F122" s="21">
        <v>53</v>
      </c>
      <c r="G122" s="21">
        <v>11</v>
      </c>
      <c r="H122" s="21">
        <v>11</v>
      </c>
      <c r="I122" s="21">
        <v>15</v>
      </c>
      <c r="J122" s="21">
        <v>33</v>
      </c>
      <c r="K122" s="21">
        <v>7</v>
      </c>
      <c r="L122" s="21">
        <v>37</v>
      </c>
      <c r="M122" s="21">
        <v>52</v>
      </c>
      <c r="N122" s="21">
        <v>58</v>
      </c>
      <c r="O122" s="61">
        <f t="shared" si="23"/>
        <v>414</v>
      </c>
    </row>
    <row r="123" spans="1:15" ht="12" customHeight="1">
      <c r="A123" s="397"/>
      <c r="B123" s="29" t="s">
        <v>113</v>
      </c>
      <c r="C123" s="21">
        <v>7</v>
      </c>
      <c r="D123" s="21">
        <v>83</v>
      </c>
      <c r="E123" s="21">
        <v>11</v>
      </c>
      <c r="F123" s="21">
        <v>12</v>
      </c>
      <c r="G123" s="21">
        <v>15</v>
      </c>
      <c r="H123" s="21">
        <v>14</v>
      </c>
      <c r="I123" s="21">
        <v>22</v>
      </c>
      <c r="J123" s="21">
        <v>13</v>
      </c>
      <c r="K123" s="21">
        <v>7</v>
      </c>
      <c r="L123" s="21">
        <v>9</v>
      </c>
      <c r="M123" s="21">
        <v>16</v>
      </c>
      <c r="N123" s="21">
        <v>6</v>
      </c>
      <c r="O123" s="61">
        <f t="shared" si="23"/>
        <v>215</v>
      </c>
    </row>
    <row r="124" spans="1:15" ht="12" customHeight="1">
      <c r="A124" s="397"/>
      <c r="B124" s="29" t="s">
        <v>116</v>
      </c>
      <c r="C124" s="21">
        <v>0</v>
      </c>
      <c r="D124" s="21">
        <v>8</v>
      </c>
      <c r="E124" s="21">
        <v>4</v>
      </c>
      <c r="F124" s="21">
        <v>5</v>
      </c>
      <c r="G124" s="21">
        <v>8</v>
      </c>
      <c r="H124" s="21">
        <v>7</v>
      </c>
      <c r="I124" s="21">
        <v>2</v>
      </c>
      <c r="J124" s="21">
        <v>16</v>
      </c>
      <c r="K124" s="21">
        <v>5</v>
      </c>
      <c r="L124" s="21">
        <v>14</v>
      </c>
      <c r="M124" s="21">
        <v>2</v>
      </c>
      <c r="N124" s="21">
        <v>13</v>
      </c>
      <c r="O124" s="61">
        <f t="shared" si="23"/>
        <v>84</v>
      </c>
    </row>
    <row r="125" spans="1:15" ht="12" customHeight="1" thickBot="1">
      <c r="A125" s="397"/>
      <c r="B125" s="98" t="s">
        <v>211</v>
      </c>
      <c r="C125" s="219">
        <v>2</v>
      </c>
      <c r="D125" s="219">
        <v>2</v>
      </c>
      <c r="E125" s="219">
        <v>0</v>
      </c>
      <c r="F125" s="219">
        <v>1</v>
      </c>
      <c r="G125" s="219">
        <v>0</v>
      </c>
      <c r="H125" s="219">
        <v>2</v>
      </c>
      <c r="I125" s="219">
        <v>2</v>
      </c>
      <c r="J125" s="219">
        <v>3</v>
      </c>
      <c r="K125" s="219">
        <v>3</v>
      </c>
      <c r="L125" s="219">
        <v>8</v>
      </c>
      <c r="M125" s="219">
        <v>2</v>
      </c>
      <c r="N125" s="219">
        <v>0</v>
      </c>
      <c r="O125" s="73">
        <f t="shared" si="23"/>
        <v>25</v>
      </c>
    </row>
    <row r="126" spans="1:15" ht="12" customHeight="1" thickBot="1">
      <c r="A126" s="397"/>
      <c r="B126" s="170" t="s">
        <v>119</v>
      </c>
      <c r="C126" s="168">
        <f>SUM(C127:C140)</f>
        <v>11917</v>
      </c>
      <c r="D126" s="168">
        <f t="shared" ref="D126:N126" si="24">SUM(D127:D140)</f>
        <v>16773</v>
      </c>
      <c r="E126" s="168">
        <f t="shared" si="24"/>
        <v>42048</v>
      </c>
      <c r="F126" s="168">
        <f t="shared" si="24"/>
        <v>21051</v>
      </c>
      <c r="G126" s="168">
        <f t="shared" si="24"/>
        <v>24124</v>
      </c>
      <c r="H126" s="168">
        <f t="shared" si="24"/>
        <v>30014</v>
      </c>
      <c r="I126" s="168">
        <f t="shared" si="24"/>
        <v>33201</v>
      </c>
      <c r="J126" s="168">
        <f t="shared" si="24"/>
        <v>23144</v>
      </c>
      <c r="K126" s="168">
        <f t="shared" si="24"/>
        <v>30919</v>
      </c>
      <c r="L126" s="168">
        <f t="shared" si="24"/>
        <v>25191</v>
      </c>
      <c r="M126" s="168">
        <f t="shared" si="24"/>
        <v>23371</v>
      </c>
      <c r="N126" s="168">
        <f t="shared" si="24"/>
        <v>18719</v>
      </c>
      <c r="O126" s="7">
        <f t="shared" si="14"/>
        <v>300472</v>
      </c>
    </row>
    <row r="127" spans="1:15" ht="12" customHeight="1">
      <c r="A127" s="397"/>
      <c r="B127" s="27" t="s">
        <v>124</v>
      </c>
      <c r="C127" s="28">
        <v>8388</v>
      </c>
      <c r="D127" s="28">
        <v>12872</v>
      </c>
      <c r="E127" s="28">
        <v>36092</v>
      </c>
      <c r="F127" s="28">
        <v>16225</v>
      </c>
      <c r="G127" s="28">
        <v>18802</v>
      </c>
      <c r="H127" s="28">
        <v>24033</v>
      </c>
      <c r="I127" s="28">
        <v>26736</v>
      </c>
      <c r="J127" s="28">
        <v>18674</v>
      </c>
      <c r="K127" s="28">
        <v>25931</v>
      </c>
      <c r="L127" s="28">
        <v>20712</v>
      </c>
      <c r="M127" s="28">
        <v>18872</v>
      </c>
      <c r="N127" s="28">
        <v>14177</v>
      </c>
      <c r="O127" s="57">
        <f t="shared" ref="O127:O140" si="25">SUM(C127:N127)</f>
        <v>241514</v>
      </c>
    </row>
    <row r="128" spans="1:15" ht="12" customHeight="1">
      <c r="A128" s="397"/>
      <c r="B128" s="29" t="s">
        <v>121</v>
      </c>
      <c r="C128" s="21">
        <v>1175</v>
      </c>
      <c r="D128" s="21">
        <v>1212</v>
      </c>
      <c r="E128" s="21">
        <v>1429</v>
      </c>
      <c r="F128" s="21">
        <v>1493</v>
      </c>
      <c r="G128" s="21">
        <v>1750</v>
      </c>
      <c r="H128" s="21">
        <v>2067</v>
      </c>
      <c r="I128" s="21">
        <v>2106</v>
      </c>
      <c r="J128" s="21">
        <v>1696</v>
      </c>
      <c r="K128" s="21">
        <v>1482</v>
      </c>
      <c r="L128" s="21">
        <v>1816</v>
      </c>
      <c r="M128" s="21">
        <v>1850</v>
      </c>
      <c r="N128" s="21">
        <v>1904</v>
      </c>
      <c r="O128" s="61">
        <f t="shared" si="25"/>
        <v>19980</v>
      </c>
    </row>
    <row r="129" spans="1:15" ht="12" customHeight="1">
      <c r="A129" s="397"/>
      <c r="B129" s="29" t="s">
        <v>123</v>
      </c>
      <c r="C129" s="21">
        <v>863</v>
      </c>
      <c r="D129" s="21">
        <v>927</v>
      </c>
      <c r="E129" s="21">
        <v>2084</v>
      </c>
      <c r="F129" s="21">
        <v>1570</v>
      </c>
      <c r="G129" s="21">
        <v>1579</v>
      </c>
      <c r="H129" s="21">
        <v>1700</v>
      </c>
      <c r="I129" s="21">
        <v>1730</v>
      </c>
      <c r="J129" s="21">
        <v>803</v>
      </c>
      <c r="K129" s="21">
        <v>1304</v>
      </c>
      <c r="L129" s="21">
        <v>1323</v>
      </c>
      <c r="M129" s="217">
        <v>1150</v>
      </c>
      <c r="N129" s="21">
        <v>1084</v>
      </c>
      <c r="O129" s="61">
        <f t="shared" si="25"/>
        <v>16117</v>
      </c>
    </row>
    <row r="130" spans="1:15" ht="12" customHeight="1">
      <c r="A130" s="397"/>
      <c r="B130" s="29" t="s">
        <v>128</v>
      </c>
      <c r="C130" s="21">
        <v>615</v>
      </c>
      <c r="D130" s="21">
        <v>690</v>
      </c>
      <c r="E130" s="21">
        <v>746</v>
      </c>
      <c r="F130" s="21">
        <v>802</v>
      </c>
      <c r="G130" s="21">
        <v>838</v>
      </c>
      <c r="H130" s="21">
        <v>1237</v>
      </c>
      <c r="I130" s="21">
        <v>1487</v>
      </c>
      <c r="J130" s="21">
        <v>662</v>
      </c>
      <c r="K130" s="21">
        <v>884</v>
      </c>
      <c r="L130" s="21">
        <v>731</v>
      </c>
      <c r="M130" s="22">
        <v>750</v>
      </c>
      <c r="N130" s="21">
        <v>896</v>
      </c>
      <c r="O130" s="61">
        <f t="shared" si="25"/>
        <v>10338</v>
      </c>
    </row>
    <row r="131" spans="1:15" ht="12" customHeight="1">
      <c r="A131" s="397"/>
      <c r="B131" s="29" t="s">
        <v>212</v>
      </c>
      <c r="C131" s="21">
        <v>554</v>
      </c>
      <c r="D131" s="21">
        <v>668</v>
      </c>
      <c r="E131" s="21">
        <v>1209</v>
      </c>
      <c r="F131" s="21">
        <v>476</v>
      </c>
      <c r="G131" s="21">
        <v>634</v>
      </c>
      <c r="H131" s="21">
        <v>463</v>
      </c>
      <c r="I131" s="21">
        <v>527</v>
      </c>
      <c r="J131" s="21">
        <v>823</v>
      </c>
      <c r="K131" s="21">
        <v>817</v>
      </c>
      <c r="L131" s="21">
        <v>216</v>
      </c>
      <c r="M131" s="21">
        <v>329</v>
      </c>
      <c r="N131" s="21">
        <v>259</v>
      </c>
      <c r="O131" s="61">
        <f t="shared" si="25"/>
        <v>6975</v>
      </c>
    </row>
    <row r="132" spans="1:15" ht="12" customHeight="1">
      <c r="A132" s="397"/>
      <c r="B132" s="29" t="s">
        <v>127</v>
      </c>
      <c r="C132" s="21">
        <v>240</v>
      </c>
      <c r="D132" s="21">
        <v>252</v>
      </c>
      <c r="E132" s="21">
        <v>342</v>
      </c>
      <c r="F132" s="21">
        <v>358</v>
      </c>
      <c r="G132" s="21">
        <v>355</v>
      </c>
      <c r="H132" s="21">
        <v>353</v>
      </c>
      <c r="I132" s="21">
        <v>444</v>
      </c>
      <c r="J132" s="21">
        <v>285</v>
      </c>
      <c r="K132" s="21">
        <v>325</v>
      </c>
      <c r="L132" s="21">
        <v>259</v>
      </c>
      <c r="M132" s="21">
        <v>273</v>
      </c>
      <c r="N132" s="21">
        <v>243</v>
      </c>
      <c r="O132" s="61">
        <f t="shared" si="25"/>
        <v>3729</v>
      </c>
    </row>
    <row r="133" spans="1:15" ht="12" customHeight="1">
      <c r="A133" s="397"/>
      <c r="B133" s="29" t="s">
        <v>125</v>
      </c>
      <c r="C133" s="21">
        <v>21</v>
      </c>
      <c r="D133" s="21">
        <v>40</v>
      </c>
      <c r="E133" s="21">
        <v>43</v>
      </c>
      <c r="F133" s="21">
        <v>48</v>
      </c>
      <c r="G133" s="21">
        <v>48</v>
      </c>
      <c r="H133" s="21">
        <v>52</v>
      </c>
      <c r="I133" s="21">
        <v>60</v>
      </c>
      <c r="J133" s="21">
        <v>79</v>
      </c>
      <c r="K133" s="21">
        <v>62</v>
      </c>
      <c r="L133" s="21">
        <v>33</v>
      </c>
      <c r="M133" s="21">
        <v>33</v>
      </c>
      <c r="N133" s="21">
        <v>36</v>
      </c>
      <c r="O133" s="61">
        <f t="shared" si="25"/>
        <v>555</v>
      </c>
    </row>
    <row r="134" spans="1:15" ht="12" customHeight="1">
      <c r="A134" s="397"/>
      <c r="B134" s="37" t="s">
        <v>131</v>
      </c>
      <c r="C134" s="21">
        <v>31</v>
      </c>
      <c r="D134" s="21">
        <v>69</v>
      </c>
      <c r="E134" s="21">
        <v>51</v>
      </c>
      <c r="F134" s="21">
        <v>28</v>
      </c>
      <c r="G134" s="21">
        <v>35</v>
      </c>
      <c r="H134" s="21">
        <v>41</v>
      </c>
      <c r="I134" s="21">
        <v>46</v>
      </c>
      <c r="J134" s="21">
        <v>40</v>
      </c>
      <c r="K134" s="21">
        <v>47</v>
      </c>
      <c r="L134" s="21">
        <v>46</v>
      </c>
      <c r="M134" s="21">
        <v>44</v>
      </c>
      <c r="N134" s="21">
        <v>42</v>
      </c>
      <c r="O134" s="61">
        <f t="shared" si="25"/>
        <v>520</v>
      </c>
    </row>
    <row r="135" spans="1:15" ht="12" customHeight="1">
      <c r="A135" s="397"/>
      <c r="B135" s="29" t="s">
        <v>120</v>
      </c>
      <c r="C135" s="21">
        <v>19</v>
      </c>
      <c r="D135" s="21">
        <v>21</v>
      </c>
      <c r="E135" s="21">
        <v>32</v>
      </c>
      <c r="F135" s="21">
        <v>30</v>
      </c>
      <c r="G135" s="21">
        <v>53</v>
      </c>
      <c r="H135" s="21">
        <v>41</v>
      </c>
      <c r="I135" s="21">
        <v>42</v>
      </c>
      <c r="J135" s="21">
        <v>41</v>
      </c>
      <c r="K135" s="21">
        <v>39</v>
      </c>
      <c r="L135" s="21">
        <v>24</v>
      </c>
      <c r="M135" s="21">
        <v>38</v>
      </c>
      <c r="N135" s="21">
        <v>40</v>
      </c>
      <c r="O135" s="61">
        <f t="shared" si="25"/>
        <v>420</v>
      </c>
    </row>
    <row r="136" spans="1:15" ht="12" customHeight="1">
      <c r="A136" s="397"/>
      <c r="B136" s="29" t="s">
        <v>331</v>
      </c>
      <c r="C136" s="21">
        <v>2</v>
      </c>
      <c r="D136" s="21">
        <v>13</v>
      </c>
      <c r="E136" s="21">
        <v>13</v>
      </c>
      <c r="F136" s="21">
        <v>13</v>
      </c>
      <c r="G136" s="21">
        <v>12</v>
      </c>
      <c r="H136" s="21">
        <v>14</v>
      </c>
      <c r="I136" s="21">
        <v>9</v>
      </c>
      <c r="J136" s="21">
        <v>20</v>
      </c>
      <c r="K136" s="21">
        <v>19</v>
      </c>
      <c r="L136" s="21">
        <v>15</v>
      </c>
      <c r="M136" s="21">
        <v>17</v>
      </c>
      <c r="N136" s="21">
        <v>14</v>
      </c>
      <c r="O136" s="61">
        <f t="shared" si="25"/>
        <v>161</v>
      </c>
    </row>
    <row r="137" spans="1:15" ht="12" customHeight="1">
      <c r="A137" s="397"/>
      <c r="B137" s="37" t="s">
        <v>129</v>
      </c>
      <c r="C137" s="21">
        <v>3</v>
      </c>
      <c r="D137" s="21">
        <v>4</v>
      </c>
      <c r="E137" s="21">
        <v>4</v>
      </c>
      <c r="F137" s="21">
        <v>3</v>
      </c>
      <c r="G137" s="21">
        <v>18</v>
      </c>
      <c r="H137" s="21">
        <v>4</v>
      </c>
      <c r="I137" s="21">
        <v>5</v>
      </c>
      <c r="J137" s="21">
        <v>14</v>
      </c>
      <c r="K137" s="21">
        <v>5</v>
      </c>
      <c r="L137" s="21">
        <v>12</v>
      </c>
      <c r="M137" s="21">
        <v>11</v>
      </c>
      <c r="N137" s="21">
        <v>9</v>
      </c>
      <c r="O137" s="61">
        <f t="shared" si="25"/>
        <v>92</v>
      </c>
    </row>
    <row r="138" spans="1:15" ht="12" customHeight="1">
      <c r="A138" s="397"/>
      <c r="B138" s="29" t="s">
        <v>130</v>
      </c>
      <c r="C138" s="21">
        <v>6</v>
      </c>
      <c r="D138" s="21">
        <v>2</v>
      </c>
      <c r="E138" s="21">
        <v>3</v>
      </c>
      <c r="F138" s="21">
        <v>3</v>
      </c>
      <c r="G138" s="21">
        <v>0</v>
      </c>
      <c r="H138" s="21">
        <v>9</v>
      </c>
      <c r="I138" s="21">
        <v>9</v>
      </c>
      <c r="J138" s="21">
        <v>7</v>
      </c>
      <c r="K138" s="21">
        <v>1</v>
      </c>
      <c r="L138" s="21">
        <v>4</v>
      </c>
      <c r="M138" s="21">
        <v>4</v>
      </c>
      <c r="N138" s="21">
        <v>9</v>
      </c>
      <c r="O138" s="61">
        <f t="shared" si="25"/>
        <v>57</v>
      </c>
    </row>
    <row r="139" spans="1:15" ht="12" customHeight="1">
      <c r="A139" s="397"/>
      <c r="B139" s="29" t="s">
        <v>122</v>
      </c>
      <c r="C139" s="21">
        <v>0</v>
      </c>
      <c r="D139" s="21">
        <v>3</v>
      </c>
      <c r="E139" s="21">
        <v>0</v>
      </c>
      <c r="F139" s="21">
        <v>0</v>
      </c>
      <c r="G139" s="21">
        <v>0</v>
      </c>
      <c r="H139" s="21">
        <v>0</v>
      </c>
      <c r="I139" s="21">
        <v>0</v>
      </c>
      <c r="J139" s="21">
        <v>0</v>
      </c>
      <c r="K139" s="21">
        <v>3</v>
      </c>
      <c r="L139" s="21">
        <v>0</v>
      </c>
      <c r="M139" s="21">
        <v>0</v>
      </c>
      <c r="N139" s="21">
        <v>1</v>
      </c>
      <c r="O139" s="61">
        <f t="shared" si="25"/>
        <v>7</v>
      </c>
    </row>
    <row r="140" spans="1:15" ht="12" customHeight="1" thickBot="1">
      <c r="A140" s="397"/>
      <c r="B140" s="31" t="s">
        <v>126</v>
      </c>
      <c r="C140" s="32">
        <v>0</v>
      </c>
      <c r="D140" s="32">
        <v>0</v>
      </c>
      <c r="E140" s="32">
        <v>0</v>
      </c>
      <c r="F140" s="32">
        <v>2</v>
      </c>
      <c r="G140" s="32">
        <v>0</v>
      </c>
      <c r="H140" s="32">
        <v>0</v>
      </c>
      <c r="I140" s="32">
        <v>0</v>
      </c>
      <c r="J140" s="32">
        <v>0</v>
      </c>
      <c r="K140" s="32">
        <v>0</v>
      </c>
      <c r="L140" s="32">
        <v>0</v>
      </c>
      <c r="M140" s="32">
        <v>0</v>
      </c>
      <c r="N140" s="32">
        <v>5</v>
      </c>
      <c r="O140" s="66">
        <f t="shared" si="25"/>
        <v>7</v>
      </c>
    </row>
    <row r="141" spans="1:15" ht="12" customHeight="1" thickBot="1">
      <c r="A141" s="397"/>
      <c r="B141" s="167" t="s">
        <v>132</v>
      </c>
      <c r="C141" s="168">
        <f>SUM(C142:C151)</f>
        <v>3747</v>
      </c>
      <c r="D141" s="168">
        <f t="shared" ref="D141:N141" si="26">SUM(D142:D151)</f>
        <v>3011</v>
      </c>
      <c r="E141" s="168">
        <f t="shared" si="26"/>
        <v>3470</v>
      </c>
      <c r="F141" s="168">
        <f t="shared" si="26"/>
        <v>5566</v>
      </c>
      <c r="G141" s="168">
        <f t="shared" si="26"/>
        <v>4627</v>
      </c>
      <c r="H141" s="168">
        <f t="shared" si="26"/>
        <v>8044</v>
      </c>
      <c r="I141" s="168">
        <f t="shared" si="26"/>
        <v>9930</v>
      </c>
      <c r="J141" s="168">
        <f t="shared" si="26"/>
        <v>3578</v>
      </c>
      <c r="K141" s="168">
        <f t="shared" si="26"/>
        <v>4102</v>
      </c>
      <c r="L141" s="168">
        <f t="shared" si="26"/>
        <v>2814</v>
      </c>
      <c r="M141" s="168">
        <f t="shared" si="26"/>
        <v>4903</v>
      </c>
      <c r="N141" s="168">
        <f t="shared" si="26"/>
        <v>4444</v>
      </c>
      <c r="O141" s="7">
        <f t="shared" ref="O141:O187" si="27">SUM(C141:N141)</f>
        <v>58236</v>
      </c>
    </row>
    <row r="142" spans="1:15" ht="12" customHeight="1">
      <c r="A142" s="397"/>
      <c r="B142" s="27" t="s">
        <v>141</v>
      </c>
      <c r="C142" s="28">
        <v>2727</v>
      </c>
      <c r="D142" s="28">
        <v>2206</v>
      </c>
      <c r="E142" s="28">
        <v>2632</v>
      </c>
      <c r="F142" s="28">
        <v>3713</v>
      </c>
      <c r="G142" s="28">
        <v>3615</v>
      </c>
      <c r="H142" s="28">
        <v>6295</v>
      </c>
      <c r="I142" s="28">
        <v>7009</v>
      </c>
      <c r="J142" s="28">
        <v>2516</v>
      </c>
      <c r="K142" s="28">
        <v>2772</v>
      </c>
      <c r="L142" s="28">
        <v>1775</v>
      </c>
      <c r="M142" s="28">
        <v>2777</v>
      </c>
      <c r="N142" s="28">
        <v>3137</v>
      </c>
      <c r="O142" s="57">
        <f t="shared" ref="O142:O151" si="28">SUM(C142:N142)</f>
        <v>41174</v>
      </c>
    </row>
    <row r="143" spans="1:15" ht="12" customHeight="1">
      <c r="A143" s="397"/>
      <c r="B143" s="29" t="s">
        <v>136</v>
      </c>
      <c r="C143" s="21">
        <v>352</v>
      </c>
      <c r="D143" s="21">
        <v>471</v>
      </c>
      <c r="E143" s="21">
        <v>414</v>
      </c>
      <c r="F143" s="21">
        <v>937</v>
      </c>
      <c r="G143" s="21">
        <v>689</v>
      </c>
      <c r="H143" s="21">
        <v>1301</v>
      </c>
      <c r="I143" s="21">
        <v>2524</v>
      </c>
      <c r="J143" s="21">
        <v>620</v>
      </c>
      <c r="K143" s="21">
        <v>877</v>
      </c>
      <c r="L143" s="21">
        <v>228</v>
      </c>
      <c r="M143" s="21">
        <v>1479</v>
      </c>
      <c r="N143" s="21">
        <v>633</v>
      </c>
      <c r="O143" s="61">
        <f t="shared" si="28"/>
        <v>10525</v>
      </c>
    </row>
    <row r="144" spans="1:15" ht="12" customHeight="1">
      <c r="A144" s="397"/>
      <c r="B144" s="29" t="s">
        <v>138</v>
      </c>
      <c r="C144" s="21">
        <v>562</v>
      </c>
      <c r="D144" s="21">
        <v>236</v>
      </c>
      <c r="E144" s="21">
        <v>313</v>
      </c>
      <c r="F144" s="21">
        <v>788</v>
      </c>
      <c r="G144" s="21">
        <v>194</v>
      </c>
      <c r="H144" s="21">
        <v>356</v>
      </c>
      <c r="I144" s="21">
        <v>272</v>
      </c>
      <c r="J144" s="21">
        <v>338</v>
      </c>
      <c r="K144" s="21">
        <v>347</v>
      </c>
      <c r="L144" s="21">
        <v>688</v>
      </c>
      <c r="M144" s="21">
        <v>324</v>
      </c>
      <c r="N144" s="21">
        <v>483</v>
      </c>
      <c r="O144" s="61">
        <f t="shared" si="28"/>
        <v>4901</v>
      </c>
    </row>
    <row r="145" spans="1:15" ht="12" customHeight="1">
      <c r="A145" s="397"/>
      <c r="B145" s="29" t="s">
        <v>213</v>
      </c>
      <c r="C145" s="21">
        <v>46</v>
      </c>
      <c r="D145" s="21">
        <v>73</v>
      </c>
      <c r="E145" s="21">
        <v>69</v>
      </c>
      <c r="F145" s="21">
        <v>69</v>
      </c>
      <c r="G145" s="21">
        <v>72</v>
      </c>
      <c r="H145" s="21">
        <v>41</v>
      </c>
      <c r="I145" s="21">
        <v>74</v>
      </c>
      <c r="J145" s="21">
        <v>61</v>
      </c>
      <c r="K145" s="21">
        <v>52</v>
      </c>
      <c r="L145" s="21">
        <v>69</v>
      </c>
      <c r="M145" s="21">
        <v>72</v>
      </c>
      <c r="N145" s="21">
        <v>130</v>
      </c>
      <c r="O145" s="61">
        <f t="shared" si="28"/>
        <v>828</v>
      </c>
    </row>
    <row r="146" spans="1:15" ht="12" customHeight="1">
      <c r="A146" s="397"/>
      <c r="B146" s="29" t="s">
        <v>140</v>
      </c>
      <c r="C146" s="21">
        <v>21</v>
      </c>
      <c r="D146" s="21">
        <v>15</v>
      </c>
      <c r="E146" s="21">
        <v>16</v>
      </c>
      <c r="F146" s="21">
        <v>27</v>
      </c>
      <c r="G146" s="21">
        <v>40</v>
      </c>
      <c r="H146" s="21">
        <v>22</v>
      </c>
      <c r="I146" s="21">
        <v>15</v>
      </c>
      <c r="J146" s="21">
        <v>17</v>
      </c>
      <c r="K146" s="21">
        <v>37</v>
      </c>
      <c r="L146" s="21">
        <v>27</v>
      </c>
      <c r="M146" s="21">
        <v>24</v>
      </c>
      <c r="N146" s="21">
        <v>47</v>
      </c>
      <c r="O146" s="61">
        <f t="shared" si="28"/>
        <v>308</v>
      </c>
    </row>
    <row r="147" spans="1:15" ht="12" customHeight="1">
      <c r="A147" s="397"/>
      <c r="B147" s="29" t="s">
        <v>135</v>
      </c>
      <c r="C147" s="21">
        <v>3</v>
      </c>
      <c r="D147" s="21">
        <v>0</v>
      </c>
      <c r="E147" s="21">
        <v>1</v>
      </c>
      <c r="F147" s="21">
        <v>0</v>
      </c>
      <c r="G147" s="21">
        <v>2</v>
      </c>
      <c r="H147" s="21">
        <v>1</v>
      </c>
      <c r="I147" s="21">
        <v>2</v>
      </c>
      <c r="J147" s="21">
        <v>2</v>
      </c>
      <c r="K147" s="21">
        <v>0</v>
      </c>
      <c r="L147" s="21">
        <v>0</v>
      </c>
      <c r="M147" s="21">
        <v>218</v>
      </c>
      <c r="N147" s="21">
        <v>0</v>
      </c>
      <c r="O147" s="61">
        <f t="shared" si="28"/>
        <v>229</v>
      </c>
    </row>
    <row r="148" spans="1:15" ht="12" customHeight="1">
      <c r="A148" s="397"/>
      <c r="B148" s="29" t="s">
        <v>139</v>
      </c>
      <c r="C148" s="21">
        <v>32</v>
      </c>
      <c r="D148" s="21">
        <v>8</v>
      </c>
      <c r="E148" s="21">
        <v>22</v>
      </c>
      <c r="F148" s="21">
        <v>19</v>
      </c>
      <c r="G148" s="21">
        <v>10</v>
      </c>
      <c r="H148" s="21">
        <v>24</v>
      </c>
      <c r="I148" s="21">
        <v>30</v>
      </c>
      <c r="J148" s="21">
        <v>9</v>
      </c>
      <c r="K148" s="21">
        <v>15</v>
      </c>
      <c r="L148" s="21">
        <v>16</v>
      </c>
      <c r="M148" s="21">
        <v>6</v>
      </c>
      <c r="N148" s="21">
        <v>8</v>
      </c>
      <c r="O148" s="61">
        <f t="shared" si="28"/>
        <v>199</v>
      </c>
    </row>
    <row r="149" spans="1:15" ht="12" customHeight="1">
      <c r="A149" s="397"/>
      <c r="B149" s="29" t="s">
        <v>134</v>
      </c>
      <c r="C149" s="21">
        <v>2</v>
      </c>
      <c r="D149" s="21">
        <v>2</v>
      </c>
      <c r="E149" s="21">
        <v>3</v>
      </c>
      <c r="F149" s="21">
        <v>1</v>
      </c>
      <c r="G149" s="21">
        <v>5</v>
      </c>
      <c r="H149" s="21">
        <v>4</v>
      </c>
      <c r="I149" s="21">
        <v>4</v>
      </c>
      <c r="J149" s="21">
        <v>15</v>
      </c>
      <c r="K149" s="21">
        <v>2</v>
      </c>
      <c r="L149" s="21">
        <v>1</v>
      </c>
      <c r="M149" s="21">
        <v>3</v>
      </c>
      <c r="N149" s="21">
        <v>5</v>
      </c>
      <c r="O149" s="61">
        <f t="shared" si="28"/>
        <v>47</v>
      </c>
    </row>
    <row r="150" spans="1:15" ht="12" customHeight="1">
      <c r="A150" s="397"/>
      <c r="B150" s="29" t="s">
        <v>133</v>
      </c>
      <c r="C150" s="21">
        <v>1</v>
      </c>
      <c r="D150" s="21">
        <v>0</v>
      </c>
      <c r="E150" s="21">
        <v>0</v>
      </c>
      <c r="F150" s="21">
        <v>12</v>
      </c>
      <c r="G150" s="21">
        <v>0</v>
      </c>
      <c r="H150" s="21">
        <v>0</v>
      </c>
      <c r="I150" s="21">
        <v>0</v>
      </c>
      <c r="J150" s="21">
        <v>0</v>
      </c>
      <c r="K150" s="21">
        <v>0</v>
      </c>
      <c r="L150" s="21">
        <v>10</v>
      </c>
      <c r="M150" s="21">
        <v>0</v>
      </c>
      <c r="N150" s="21">
        <v>1</v>
      </c>
      <c r="O150" s="61">
        <f t="shared" si="28"/>
        <v>24</v>
      </c>
    </row>
    <row r="151" spans="1:15" ht="12" customHeight="1" thickBot="1">
      <c r="A151" s="397"/>
      <c r="B151" s="31" t="s">
        <v>137</v>
      </c>
      <c r="C151" s="32">
        <v>1</v>
      </c>
      <c r="D151" s="32">
        <v>0</v>
      </c>
      <c r="E151" s="32">
        <v>0</v>
      </c>
      <c r="F151" s="32">
        <v>0</v>
      </c>
      <c r="G151" s="32">
        <v>0</v>
      </c>
      <c r="H151" s="32">
        <v>0</v>
      </c>
      <c r="I151" s="32">
        <v>0</v>
      </c>
      <c r="J151" s="32">
        <v>0</v>
      </c>
      <c r="K151" s="32">
        <v>0</v>
      </c>
      <c r="L151" s="32">
        <v>0</v>
      </c>
      <c r="M151" s="32">
        <v>0</v>
      </c>
      <c r="N151" s="32">
        <v>0</v>
      </c>
      <c r="O151" s="66">
        <f t="shared" si="28"/>
        <v>1</v>
      </c>
    </row>
    <row r="152" spans="1:15" ht="14.1" customHeight="1" thickBot="1">
      <c r="A152" s="397"/>
      <c r="B152" s="25" t="s">
        <v>142</v>
      </c>
      <c r="C152" s="26">
        <f t="shared" ref="C152:N152" si="29">C153+C157+C174+C178+C187</f>
        <v>24701</v>
      </c>
      <c r="D152" s="26">
        <f t="shared" si="29"/>
        <v>28889</v>
      </c>
      <c r="E152" s="26">
        <f t="shared" si="29"/>
        <v>35006</v>
      </c>
      <c r="F152" s="26">
        <f t="shared" si="29"/>
        <v>46426</v>
      </c>
      <c r="G152" s="26">
        <f t="shared" si="29"/>
        <v>45034</v>
      </c>
      <c r="H152" s="26">
        <f t="shared" si="29"/>
        <v>55568</v>
      </c>
      <c r="I152" s="26">
        <f t="shared" si="29"/>
        <v>86311</v>
      </c>
      <c r="J152" s="26">
        <f t="shared" si="29"/>
        <v>49972</v>
      </c>
      <c r="K152" s="26">
        <f t="shared" si="29"/>
        <v>45235</v>
      </c>
      <c r="L152" s="26">
        <f t="shared" si="29"/>
        <v>49928</v>
      </c>
      <c r="M152" s="26">
        <f t="shared" si="29"/>
        <v>38660</v>
      </c>
      <c r="N152" s="26">
        <f t="shared" si="29"/>
        <v>43751</v>
      </c>
      <c r="O152" s="7">
        <f t="shared" si="27"/>
        <v>549481</v>
      </c>
    </row>
    <row r="153" spans="1:15" ht="14.1" customHeight="1" thickBot="1">
      <c r="A153" s="397"/>
      <c r="B153" s="167" t="s">
        <v>288</v>
      </c>
      <c r="C153" s="168">
        <f>SUM(C154:C156)</f>
        <v>124</v>
      </c>
      <c r="D153" s="168">
        <f t="shared" ref="D153:N153" si="30">SUM(D154:D156)</f>
        <v>133</v>
      </c>
      <c r="E153" s="168">
        <f t="shared" si="30"/>
        <v>188</v>
      </c>
      <c r="F153" s="168">
        <f t="shared" si="30"/>
        <v>229</v>
      </c>
      <c r="G153" s="168">
        <f t="shared" si="30"/>
        <v>212</v>
      </c>
      <c r="H153" s="168">
        <f t="shared" si="30"/>
        <v>184</v>
      </c>
      <c r="I153" s="168">
        <f t="shared" si="30"/>
        <v>345</v>
      </c>
      <c r="J153" s="168">
        <f t="shared" si="30"/>
        <v>272</v>
      </c>
      <c r="K153" s="168">
        <f t="shared" si="30"/>
        <v>360</v>
      </c>
      <c r="L153" s="168">
        <f t="shared" si="30"/>
        <v>241</v>
      </c>
      <c r="M153" s="168">
        <f t="shared" si="30"/>
        <v>155</v>
      </c>
      <c r="N153" s="168">
        <f t="shared" si="30"/>
        <v>279</v>
      </c>
      <c r="O153" s="7">
        <f t="shared" si="27"/>
        <v>2722</v>
      </c>
    </row>
    <row r="154" spans="1:15" ht="14.1" customHeight="1">
      <c r="A154" s="397"/>
      <c r="B154" s="27" t="s">
        <v>143</v>
      </c>
      <c r="C154" s="28">
        <v>108</v>
      </c>
      <c r="D154" s="28">
        <v>97</v>
      </c>
      <c r="E154" s="28">
        <v>129</v>
      </c>
      <c r="F154" s="28">
        <v>191</v>
      </c>
      <c r="G154" s="28">
        <v>155</v>
      </c>
      <c r="H154" s="28">
        <v>134</v>
      </c>
      <c r="I154" s="28">
        <v>253</v>
      </c>
      <c r="J154" s="28">
        <v>233</v>
      </c>
      <c r="K154" s="28">
        <v>330</v>
      </c>
      <c r="L154" s="28">
        <v>171</v>
      </c>
      <c r="M154" s="28">
        <v>119</v>
      </c>
      <c r="N154" s="28">
        <v>203</v>
      </c>
      <c r="O154" s="57">
        <f>SUM(C154:N154)</f>
        <v>2123</v>
      </c>
    </row>
    <row r="155" spans="1:15" ht="14.1" customHeight="1">
      <c r="A155" s="397"/>
      <c r="B155" s="29" t="s">
        <v>145</v>
      </c>
      <c r="C155" s="21">
        <v>7</v>
      </c>
      <c r="D155" s="21">
        <v>16</v>
      </c>
      <c r="E155" s="21">
        <v>31</v>
      </c>
      <c r="F155" s="21">
        <v>21</v>
      </c>
      <c r="G155" s="21">
        <v>28</v>
      </c>
      <c r="H155" s="21">
        <v>34</v>
      </c>
      <c r="I155" s="21">
        <v>70</v>
      </c>
      <c r="J155" s="21">
        <v>25</v>
      </c>
      <c r="K155" s="21">
        <v>10</v>
      </c>
      <c r="L155" s="21">
        <v>46</v>
      </c>
      <c r="M155" s="21">
        <v>18</v>
      </c>
      <c r="N155" s="21">
        <v>38</v>
      </c>
      <c r="O155" s="61">
        <f>SUM(C155:N155)</f>
        <v>344</v>
      </c>
    </row>
    <row r="156" spans="1:15" ht="14.1" customHeight="1" thickBot="1">
      <c r="A156" s="397"/>
      <c r="B156" s="31" t="s">
        <v>144</v>
      </c>
      <c r="C156" s="32">
        <v>9</v>
      </c>
      <c r="D156" s="32">
        <v>20</v>
      </c>
      <c r="E156" s="32">
        <v>28</v>
      </c>
      <c r="F156" s="32">
        <v>17</v>
      </c>
      <c r="G156" s="32">
        <v>29</v>
      </c>
      <c r="H156" s="32">
        <v>16</v>
      </c>
      <c r="I156" s="32">
        <v>22</v>
      </c>
      <c r="J156" s="32">
        <v>14</v>
      </c>
      <c r="K156" s="32">
        <v>20</v>
      </c>
      <c r="L156" s="32">
        <v>24</v>
      </c>
      <c r="M156" s="32">
        <v>18</v>
      </c>
      <c r="N156" s="32">
        <v>38</v>
      </c>
      <c r="O156" s="66">
        <f>SUM(C156:N156)</f>
        <v>255</v>
      </c>
    </row>
    <row r="157" spans="1:15" ht="15.75" customHeight="1" thickBot="1">
      <c r="A157" s="397"/>
      <c r="B157" s="171" t="s">
        <v>146</v>
      </c>
      <c r="C157" s="160">
        <f>SUM(C158:C173)</f>
        <v>2406</v>
      </c>
      <c r="D157" s="160">
        <f t="shared" ref="D157:N157" si="31">SUM(D158:D173)</f>
        <v>2321</v>
      </c>
      <c r="E157" s="160">
        <f t="shared" si="31"/>
        <v>2938</v>
      </c>
      <c r="F157" s="160">
        <f t="shared" si="31"/>
        <v>3260</v>
      </c>
      <c r="G157" s="160">
        <f t="shared" si="31"/>
        <v>3447</v>
      </c>
      <c r="H157" s="160">
        <f t="shared" si="31"/>
        <v>3623</v>
      </c>
      <c r="I157" s="160">
        <f t="shared" si="31"/>
        <v>4780</v>
      </c>
      <c r="J157" s="160">
        <f t="shared" si="31"/>
        <v>4403</v>
      </c>
      <c r="K157" s="160">
        <f t="shared" si="31"/>
        <v>5117</v>
      </c>
      <c r="L157" s="160">
        <f t="shared" si="31"/>
        <v>4525</v>
      </c>
      <c r="M157" s="160">
        <f t="shared" si="31"/>
        <v>3300</v>
      </c>
      <c r="N157" s="160">
        <f t="shared" si="31"/>
        <v>3180</v>
      </c>
      <c r="O157" s="7">
        <f t="shared" si="27"/>
        <v>43300</v>
      </c>
    </row>
    <row r="158" spans="1:15" ht="12.95" customHeight="1">
      <c r="A158" s="397"/>
      <c r="B158" s="27" t="s">
        <v>157</v>
      </c>
      <c r="C158" s="28">
        <v>818</v>
      </c>
      <c r="D158" s="28">
        <v>649</v>
      </c>
      <c r="E158" s="28">
        <v>837</v>
      </c>
      <c r="F158" s="28">
        <v>835</v>
      </c>
      <c r="G158" s="28">
        <v>1049</v>
      </c>
      <c r="H158" s="28">
        <v>1077</v>
      </c>
      <c r="I158" s="28">
        <v>1294</v>
      </c>
      <c r="J158" s="28">
        <v>1137</v>
      </c>
      <c r="K158" s="28">
        <v>1357</v>
      </c>
      <c r="L158" s="28">
        <v>1287</v>
      </c>
      <c r="M158" s="28">
        <v>993</v>
      </c>
      <c r="N158" s="28">
        <v>842</v>
      </c>
      <c r="O158" s="57">
        <f t="shared" ref="O158:O173" si="32">SUM(C158:N158)</f>
        <v>12175</v>
      </c>
    </row>
    <row r="159" spans="1:15" ht="12.95" customHeight="1">
      <c r="A159" s="397"/>
      <c r="B159" s="29" t="s">
        <v>160</v>
      </c>
      <c r="C159" s="21">
        <v>437</v>
      </c>
      <c r="D159" s="21">
        <v>376</v>
      </c>
      <c r="E159" s="21">
        <v>386</v>
      </c>
      <c r="F159" s="21">
        <v>478</v>
      </c>
      <c r="G159" s="21">
        <v>522</v>
      </c>
      <c r="H159" s="21">
        <v>723</v>
      </c>
      <c r="I159" s="21">
        <v>867</v>
      </c>
      <c r="J159" s="21">
        <v>927</v>
      </c>
      <c r="K159" s="21">
        <v>1023</v>
      </c>
      <c r="L159" s="21">
        <v>571</v>
      </c>
      <c r="M159" s="21">
        <v>532</v>
      </c>
      <c r="N159" s="21">
        <v>642</v>
      </c>
      <c r="O159" s="61">
        <f t="shared" si="32"/>
        <v>7484</v>
      </c>
    </row>
    <row r="160" spans="1:15" ht="12.95" customHeight="1">
      <c r="A160" s="397"/>
      <c r="B160" s="29" t="s">
        <v>155</v>
      </c>
      <c r="C160" s="21">
        <v>186</v>
      </c>
      <c r="D160" s="21">
        <v>257</v>
      </c>
      <c r="E160" s="21">
        <v>369</v>
      </c>
      <c r="F160" s="21">
        <v>360</v>
      </c>
      <c r="G160" s="21">
        <v>322</v>
      </c>
      <c r="H160" s="21">
        <v>334</v>
      </c>
      <c r="I160" s="21">
        <v>567</v>
      </c>
      <c r="J160" s="21">
        <v>593</v>
      </c>
      <c r="K160" s="21">
        <v>616</v>
      </c>
      <c r="L160" s="21">
        <v>552</v>
      </c>
      <c r="M160" s="21">
        <v>487</v>
      </c>
      <c r="N160" s="21">
        <v>263</v>
      </c>
      <c r="O160" s="61">
        <f t="shared" si="32"/>
        <v>4906</v>
      </c>
    </row>
    <row r="161" spans="1:15" ht="12.95" customHeight="1">
      <c r="A161" s="397"/>
      <c r="B161" s="29" t="s">
        <v>156</v>
      </c>
      <c r="C161" s="21">
        <v>223</v>
      </c>
      <c r="D161" s="21">
        <v>225</v>
      </c>
      <c r="E161" s="21">
        <v>308</v>
      </c>
      <c r="F161" s="21">
        <v>287</v>
      </c>
      <c r="G161" s="21">
        <v>349</v>
      </c>
      <c r="H161" s="21">
        <v>443</v>
      </c>
      <c r="I161" s="21">
        <v>649</v>
      </c>
      <c r="J161" s="21">
        <v>540</v>
      </c>
      <c r="K161" s="21">
        <v>569</v>
      </c>
      <c r="L161" s="21">
        <v>346</v>
      </c>
      <c r="M161" s="21">
        <v>311</v>
      </c>
      <c r="N161" s="21">
        <v>389</v>
      </c>
      <c r="O161" s="61">
        <f t="shared" si="32"/>
        <v>4639</v>
      </c>
    </row>
    <row r="162" spans="1:15" ht="12.95" customHeight="1">
      <c r="A162" s="397"/>
      <c r="B162" s="29" t="s">
        <v>152</v>
      </c>
      <c r="C162" s="21">
        <v>166</v>
      </c>
      <c r="D162" s="21">
        <v>202</v>
      </c>
      <c r="E162" s="21">
        <v>207</v>
      </c>
      <c r="F162" s="21">
        <v>288</v>
      </c>
      <c r="G162" s="21">
        <v>203</v>
      </c>
      <c r="H162" s="21">
        <v>206</v>
      </c>
      <c r="I162" s="21">
        <v>244</v>
      </c>
      <c r="J162" s="21">
        <v>176</v>
      </c>
      <c r="K162" s="21">
        <v>360</v>
      </c>
      <c r="L162" s="21">
        <v>443</v>
      </c>
      <c r="M162" s="21">
        <v>163</v>
      </c>
      <c r="N162" s="21">
        <v>122</v>
      </c>
      <c r="O162" s="61">
        <f t="shared" si="32"/>
        <v>2780</v>
      </c>
    </row>
    <row r="163" spans="1:15" ht="12.95" customHeight="1">
      <c r="A163" s="397"/>
      <c r="B163" s="29" t="s">
        <v>150</v>
      </c>
      <c r="C163" s="21">
        <v>138</v>
      </c>
      <c r="D163" s="21">
        <v>92</v>
      </c>
      <c r="E163" s="21">
        <v>176</v>
      </c>
      <c r="F163" s="21">
        <v>191</v>
      </c>
      <c r="G163" s="21">
        <v>288</v>
      </c>
      <c r="H163" s="21">
        <v>192</v>
      </c>
      <c r="I163" s="21">
        <v>270</v>
      </c>
      <c r="J163" s="21">
        <v>236</v>
      </c>
      <c r="K163" s="21">
        <v>253</v>
      </c>
      <c r="L163" s="21">
        <v>366</v>
      </c>
      <c r="M163" s="21">
        <v>135</v>
      </c>
      <c r="N163" s="21">
        <v>254</v>
      </c>
      <c r="O163" s="61">
        <f t="shared" si="32"/>
        <v>2591</v>
      </c>
    </row>
    <row r="164" spans="1:15" ht="12.95" customHeight="1">
      <c r="A164" s="397"/>
      <c r="B164" s="29" t="s">
        <v>148</v>
      </c>
      <c r="C164" s="21">
        <v>119</v>
      </c>
      <c r="D164" s="21">
        <v>136</v>
      </c>
      <c r="E164" s="21">
        <v>146</v>
      </c>
      <c r="F164" s="21">
        <v>147</v>
      </c>
      <c r="G164" s="21">
        <v>177</v>
      </c>
      <c r="H164" s="21">
        <v>193</v>
      </c>
      <c r="I164" s="21">
        <v>301</v>
      </c>
      <c r="J164" s="21">
        <v>321</v>
      </c>
      <c r="K164" s="21">
        <v>338</v>
      </c>
      <c r="L164" s="21">
        <v>182</v>
      </c>
      <c r="M164" s="21">
        <v>126</v>
      </c>
      <c r="N164" s="21">
        <v>193</v>
      </c>
      <c r="O164" s="61">
        <f t="shared" si="32"/>
        <v>2379</v>
      </c>
    </row>
    <row r="165" spans="1:15" ht="12.95" customHeight="1">
      <c r="A165" s="397"/>
      <c r="B165" s="29" t="s">
        <v>153</v>
      </c>
      <c r="C165" s="21">
        <v>67</v>
      </c>
      <c r="D165" s="21">
        <v>90</v>
      </c>
      <c r="E165" s="21">
        <v>213</v>
      </c>
      <c r="F165" s="21">
        <v>167</v>
      </c>
      <c r="G165" s="21">
        <v>161</v>
      </c>
      <c r="H165" s="21">
        <v>116</v>
      </c>
      <c r="I165" s="21">
        <v>162</v>
      </c>
      <c r="J165" s="21">
        <v>108</v>
      </c>
      <c r="K165" s="21">
        <v>160</v>
      </c>
      <c r="L165" s="21">
        <v>333</v>
      </c>
      <c r="M165" s="21">
        <v>196</v>
      </c>
      <c r="N165" s="21">
        <v>113</v>
      </c>
      <c r="O165" s="61">
        <f t="shared" si="32"/>
        <v>1886</v>
      </c>
    </row>
    <row r="166" spans="1:15" ht="12.95" customHeight="1">
      <c r="A166" s="397"/>
      <c r="B166" s="29" t="s">
        <v>214</v>
      </c>
      <c r="C166" s="21">
        <v>90</v>
      </c>
      <c r="D166" s="21">
        <v>90</v>
      </c>
      <c r="E166" s="21">
        <v>107</v>
      </c>
      <c r="F166" s="21">
        <v>114</v>
      </c>
      <c r="G166" s="21">
        <v>108</v>
      </c>
      <c r="H166" s="21">
        <v>128</v>
      </c>
      <c r="I166" s="21">
        <v>150</v>
      </c>
      <c r="J166" s="21">
        <v>119</v>
      </c>
      <c r="K166" s="21">
        <v>161</v>
      </c>
      <c r="L166" s="21">
        <v>125</v>
      </c>
      <c r="M166" s="21">
        <v>105</v>
      </c>
      <c r="N166" s="21">
        <v>142</v>
      </c>
      <c r="O166" s="61">
        <f t="shared" si="32"/>
        <v>1439</v>
      </c>
    </row>
    <row r="167" spans="1:15" ht="12.95" customHeight="1">
      <c r="A167" s="397"/>
      <c r="B167" s="29" t="s">
        <v>158</v>
      </c>
      <c r="C167" s="21">
        <v>56</v>
      </c>
      <c r="D167" s="21">
        <v>95</v>
      </c>
      <c r="E167" s="21">
        <v>49</v>
      </c>
      <c r="F167" s="21">
        <v>196</v>
      </c>
      <c r="G167" s="21">
        <v>114</v>
      </c>
      <c r="H167" s="21">
        <v>48</v>
      </c>
      <c r="I167" s="21">
        <v>93</v>
      </c>
      <c r="J167" s="21">
        <v>85</v>
      </c>
      <c r="K167" s="21">
        <v>114</v>
      </c>
      <c r="L167" s="21">
        <v>152</v>
      </c>
      <c r="M167" s="21">
        <v>79</v>
      </c>
      <c r="N167" s="21">
        <v>62</v>
      </c>
      <c r="O167" s="61">
        <f t="shared" si="32"/>
        <v>1143</v>
      </c>
    </row>
    <row r="168" spans="1:15" ht="12.95" customHeight="1">
      <c r="A168" s="397"/>
      <c r="B168" s="29" t="s">
        <v>151</v>
      </c>
      <c r="C168" s="21">
        <v>45</v>
      </c>
      <c r="D168" s="21">
        <v>26</v>
      </c>
      <c r="E168" s="21">
        <v>64</v>
      </c>
      <c r="F168" s="21">
        <v>73</v>
      </c>
      <c r="G168" s="21">
        <v>52</v>
      </c>
      <c r="H168" s="21">
        <v>48</v>
      </c>
      <c r="I168" s="21">
        <v>101</v>
      </c>
      <c r="J168" s="21">
        <v>95</v>
      </c>
      <c r="K168" s="21">
        <v>79</v>
      </c>
      <c r="L168" s="21">
        <v>56</v>
      </c>
      <c r="M168" s="21">
        <v>89</v>
      </c>
      <c r="N168" s="21">
        <v>51</v>
      </c>
      <c r="O168" s="61">
        <f t="shared" si="32"/>
        <v>779</v>
      </c>
    </row>
    <row r="169" spans="1:15" ht="12.95" customHeight="1">
      <c r="A169" s="397"/>
      <c r="B169" s="29" t="s">
        <v>159</v>
      </c>
      <c r="C169" s="21">
        <v>13</v>
      </c>
      <c r="D169" s="21">
        <v>29</v>
      </c>
      <c r="E169" s="21">
        <v>20</v>
      </c>
      <c r="F169" s="21">
        <v>57</v>
      </c>
      <c r="G169" s="21">
        <v>55</v>
      </c>
      <c r="H169" s="21">
        <v>36</v>
      </c>
      <c r="I169" s="21">
        <v>19</v>
      </c>
      <c r="J169" s="21">
        <v>18</v>
      </c>
      <c r="K169" s="21">
        <v>30</v>
      </c>
      <c r="L169" s="21">
        <v>43</v>
      </c>
      <c r="M169" s="21">
        <v>26</v>
      </c>
      <c r="N169" s="21">
        <v>39</v>
      </c>
      <c r="O169" s="61">
        <f t="shared" si="32"/>
        <v>385</v>
      </c>
    </row>
    <row r="170" spans="1:15" ht="12.95" customHeight="1">
      <c r="A170" s="397"/>
      <c r="B170" s="29" t="s">
        <v>149</v>
      </c>
      <c r="C170" s="21">
        <v>25</v>
      </c>
      <c r="D170" s="21">
        <v>17</v>
      </c>
      <c r="E170" s="21">
        <v>25</v>
      </c>
      <c r="F170" s="21">
        <v>34</v>
      </c>
      <c r="G170" s="21">
        <v>28</v>
      </c>
      <c r="H170" s="21">
        <v>47</v>
      </c>
      <c r="I170" s="21">
        <v>35</v>
      </c>
      <c r="J170" s="21">
        <v>24</v>
      </c>
      <c r="K170" s="21">
        <v>31</v>
      </c>
      <c r="L170" s="21">
        <v>35</v>
      </c>
      <c r="M170" s="21">
        <v>33</v>
      </c>
      <c r="N170" s="21">
        <v>27</v>
      </c>
      <c r="O170" s="61">
        <f t="shared" si="32"/>
        <v>361</v>
      </c>
    </row>
    <row r="171" spans="1:15" ht="12.95" customHeight="1">
      <c r="A171" s="397"/>
      <c r="B171" s="29" t="s">
        <v>154</v>
      </c>
      <c r="C171" s="21">
        <v>8</v>
      </c>
      <c r="D171" s="21">
        <v>24</v>
      </c>
      <c r="E171" s="21">
        <v>17</v>
      </c>
      <c r="F171" s="21">
        <v>12</v>
      </c>
      <c r="G171" s="21">
        <v>10</v>
      </c>
      <c r="H171" s="21">
        <v>18</v>
      </c>
      <c r="I171" s="21">
        <v>16</v>
      </c>
      <c r="J171" s="21">
        <v>7</v>
      </c>
      <c r="K171" s="21">
        <v>11</v>
      </c>
      <c r="L171" s="21">
        <v>23</v>
      </c>
      <c r="M171" s="21">
        <v>12</v>
      </c>
      <c r="N171" s="21">
        <v>27</v>
      </c>
      <c r="O171" s="61">
        <f t="shared" si="32"/>
        <v>185</v>
      </c>
    </row>
    <row r="172" spans="1:15" ht="12.95" customHeight="1">
      <c r="A172" s="397"/>
      <c r="B172" s="29" t="s">
        <v>147</v>
      </c>
      <c r="C172" s="21">
        <v>4</v>
      </c>
      <c r="D172" s="21">
        <v>3</v>
      </c>
      <c r="E172" s="21">
        <v>9</v>
      </c>
      <c r="F172" s="21">
        <v>6</v>
      </c>
      <c r="G172" s="21">
        <v>4</v>
      </c>
      <c r="H172" s="21">
        <v>10</v>
      </c>
      <c r="I172" s="21">
        <v>9</v>
      </c>
      <c r="J172" s="21">
        <v>12</v>
      </c>
      <c r="K172" s="21">
        <v>11</v>
      </c>
      <c r="L172" s="21">
        <v>9</v>
      </c>
      <c r="M172" s="21">
        <v>10</v>
      </c>
      <c r="N172" s="21">
        <v>11</v>
      </c>
      <c r="O172" s="61">
        <f t="shared" si="32"/>
        <v>98</v>
      </c>
    </row>
    <row r="173" spans="1:15" ht="12.95" customHeight="1" thickBot="1">
      <c r="A173" s="397"/>
      <c r="B173" s="31" t="s">
        <v>161</v>
      </c>
      <c r="C173" s="32">
        <v>11</v>
      </c>
      <c r="D173" s="32">
        <v>10</v>
      </c>
      <c r="E173" s="32">
        <v>5</v>
      </c>
      <c r="F173" s="32">
        <v>15</v>
      </c>
      <c r="G173" s="32">
        <v>5</v>
      </c>
      <c r="H173" s="32">
        <v>4</v>
      </c>
      <c r="I173" s="32">
        <v>3</v>
      </c>
      <c r="J173" s="32">
        <v>5</v>
      </c>
      <c r="K173" s="32">
        <v>4</v>
      </c>
      <c r="L173" s="32">
        <v>2</v>
      </c>
      <c r="M173" s="32">
        <v>3</v>
      </c>
      <c r="N173" s="32">
        <v>3</v>
      </c>
      <c r="O173" s="66">
        <f t="shared" si="32"/>
        <v>70</v>
      </c>
    </row>
    <row r="174" spans="1:15" ht="15.75" customHeight="1" thickBot="1">
      <c r="A174" s="397"/>
      <c r="B174" s="167" t="s">
        <v>162</v>
      </c>
      <c r="C174" s="168">
        <f>SUM(C175:C177)</f>
        <v>2609</v>
      </c>
      <c r="D174" s="168">
        <f t="shared" ref="D174:N174" si="33">SUM(D175:D177)</f>
        <v>3186</v>
      </c>
      <c r="E174" s="168">
        <f t="shared" si="33"/>
        <v>4022</v>
      </c>
      <c r="F174" s="168">
        <f t="shared" si="33"/>
        <v>5324</v>
      </c>
      <c r="G174" s="168">
        <f t="shared" si="33"/>
        <v>5357</v>
      </c>
      <c r="H174" s="168">
        <f t="shared" si="33"/>
        <v>4200</v>
      </c>
      <c r="I174" s="168">
        <f t="shared" si="33"/>
        <v>5803</v>
      </c>
      <c r="J174" s="168">
        <f t="shared" si="33"/>
        <v>4825</v>
      </c>
      <c r="K174" s="168">
        <f t="shared" si="33"/>
        <v>4886</v>
      </c>
      <c r="L174" s="168">
        <f t="shared" si="33"/>
        <v>5961</v>
      </c>
      <c r="M174" s="168">
        <f t="shared" si="33"/>
        <v>8810</v>
      </c>
      <c r="N174" s="168">
        <f t="shared" si="33"/>
        <v>6350</v>
      </c>
      <c r="O174" s="7">
        <f t="shared" si="27"/>
        <v>61333</v>
      </c>
    </row>
    <row r="175" spans="1:15" ht="13.5" customHeight="1">
      <c r="A175" s="397"/>
      <c r="B175" s="27" t="s">
        <v>165</v>
      </c>
      <c r="C175" s="28">
        <v>1383</v>
      </c>
      <c r="D175" s="28">
        <v>1932</v>
      </c>
      <c r="E175" s="28">
        <v>2584</v>
      </c>
      <c r="F175" s="28">
        <v>3821</v>
      </c>
      <c r="G175" s="28">
        <v>3717</v>
      </c>
      <c r="H175" s="28">
        <v>2760</v>
      </c>
      <c r="I175" s="28">
        <v>3843</v>
      </c>
      <c r="J175" s="28">
        <v>2689</v>
      </c>
      <c r="K175" s="28">
        <v>3338</v>
      </c>
      <c r="L175" s="28">
        <v>4397</v>
      </c>
      <c r="M175" s="28">
        <v>7517</v>
      </c>
      <c r="N175" s="28">
        <v>4699</v>
      </c>
      <c r="O175" s="57">
        <f>SUM(C175:N175)</f>
        <v>42680</v>
      </c>
    </row>
    <row r="176" spans="1:15" ht="13.5" customHeight="1">
      <c r="A176" s="397"/>
      <c r="B176" s="29" t="s">
        <v>164</v>
      </c>
      <c r="C176" s="21">
        <v>658</v>
      </c>
      <c r="D176" s="21">
        <v>562</v>
      </c>
      <c r="E176" s="21">
        <v>754</v>
      </c>
      <c r="F176" s="21">
        <v>802</v>
      </c>
      <c r="G176" s="21">
        <v>802</v>
      </c>
      <c r="H176" s="21">
        <v>782</v>
      </c>
      <c r="I176" s="21">
        <v>998</v>
      </c>
      <c r="J176" s="21">
        <v>896</v>
      </c>
      <c r="K176" s="21">
        <v>789</v>
      </c>
      <c r="L176" s="21">
        <v>786</v>
      </c>
      <c r="M176" s="21">
        <v>664</v>
      </c>
      <c r="N176" s="21">
        <v>835</v>
      </c>
      <c r="O176" s="61">
        <f>SUM(C176:N176)</f>
        <v>9328</v>
      </c>
    </row>
    <row r="177" spans="1:15" ht="13.5" customHeight="1" thickBot="1">
      <c r="A177" s="397"/>
      <c r="B177" s="31" t="s">
        <v>163</v>
      </c>
      <c r="C177" s="32">
        <v>568</v>
      </c>
      <c r="D177" s="32">
        <v>692</v>
      </c>
      <c r="E177" s="32">
        <v>684</v>
      </c>
      <c r="F177" s="32">
        <v>701</v>
      </c>
      <c r="G177" s="32">
        <v>838</v>
      </c>
      <c r="H177" s="32">
        <v>658</v>
      </c>
      <c r="I177" s="32">
        <v>962</v>
      </c>
      <c r="J177" s="32">
        <v>1240</v>
      </c>
      <c r="K177" s="32">
        <v>759</v>
      </c>
      <c r="L177" s="32">
        <v>778</v>
      </c>
      <c r="M177" s="32">
        <v>629</v>
      </c>
      <c r="N177" s="32">
        <v>816</v>
      </c>
      <c r="O177" s="66">
        <f>SUM(C177:N177)</f>
        <v>9325</v>
      </c>
    </row>
    <row r="178" spans="1:15" ht="13.5" customHeight="1" thickBot="1">
      <c r="A178" s="397"/>
      <c r="B178" s="167" t="s">
        <v>166</v>
      </c>
      <c r="C178" s="168">
        <f>SUM(C179:C186)</f>
        <v>2067</v>
      </c>
      <c r="D178" s="168">
        <f t="shared" ref="D178:N178" si="34">SUM(D179:D186)</f>
        <v>2437</v>
      </c>
      <c r="E178" s="168">
        <f t="shared" si="34"/>
        <v>3513</v>
      </c>
      <c r="F178" s="168">
        <f t="shared" si="34"/>
        <v>3037</v>
      </c>
      <c r="G178" s="168">
        <f t="shared" si="34"/>
        <v>3675</v>
      </c>
      <c r="H178" s="168">
        <f t="shared" si="34"/>
        <v>13545</v>
      </c>
      <c r="I178" s="168">
        <f t="shared" si="34"/>
        <v>11700</v>
      </c>
      <c r="J178" s="168">
        <f t="shared" si="34"/>
        <v>3827</v>
      </c>
      <c r="K178" s="168">
        <f t="shared" si="34"/>
        <v>3662</v>
      </c>
      <c r="L178" s="168">
        <f t="shared" si="34"/>
        <v>4201</v>
      </c>
      <c r="M178" s="168">
        <f t="shared" si="34"/>
        <v>3037</v>
      </c>
      <c r="N178" s="168">
        <f t="shared" si="34"/>
        <v>3948</v>
      </c>
      <c r="O178" s="7">
        <f t="shared" si="27"/>
        <v>58649</v>
      </c>
    </row>
    <row r="179" spans="1:15" ht="12.95" customHeight="1">
      <c r="A179" s="397"/>
      <c r="B179" s="27" t="s">
        <v>172</v>
      </c>
      <c r="C179" s="28">
        <v>1020</v>
      </c>
      <c r="D179" s="28">
        <v>1162</v>
      </c>
      <c r="E179" s="28">
        <v>1513</v>
      </c>
      <c r="F179" s="28">
        <v>1351</v>
      </c>
      <c r="G179" s="28">
        <v>1835</v>
      </c>
      <c r="H179" s="28">
        <v>7597</v>
      </c>
      <c r="I179" s="28">
        <v>5849</v>
      </c>
      <c r="J179" s="28">
        <v>2160</v>
      </c>
      <c r="K179" s="28">
        <v>1850</v>
      </c>
      <c r="L179" s="28">
        <v>1680</v>
      </c>
      <c r="M179" s="28">
        <v>1380</v>
      </c>
      <c r="N179" s="28">
        <v>2115</v>
      </c>
      <c r="O179" s="57">
        <f t="shared" ref="O179:O186" si="35">SUM(C179:N179)</f>
        <v>29512</v>
      </c>
    </row>
    <row r="180" spans="1:15" ht="12.95" customHeight="1">
      <c r="A180" s="397"/>
      <c r="B180" s="29" t="s">
        <v>167</v>
      </c>
      <c r="C180" s="21">
        <v>624</v>
      </c>
      <c r="D180" s="21">
        <v>757</v>
      </c>
      <c r="E180" s="21">
        <v>1172</v>
      </c>
      <c r="F180" s="21">
        <v>926</v>
      </c>
      <c r="G180" s="21">
        <v>1006</v>
      </c>
      <c r="H180" s="21">
        <v>4644</v>
      </c>
      <c r="I180" s="21">
        <v>4768</v>
      </c>
      <c r="J180" s="21">
        <v>977</v>
      </c>
      <c r="K180" s="21">
        <v>1028</v>
      </c>
      <c r="L180" s="21">
        <v>1464</v>
      </c>
      <c r="M180" s="21">
        <v>892</v>
      </c>
      <c r="N180" s="21">
        <v>1074</v>
      </c>
      <c r="O180" s="61">
        <f t="shared" si="35"/>
        <v>19332</v>
      </c>
    </row>
    <row r="181" spans="1:15" ht="12.95" customHeight="1">
      <c r="A181" s="397"/>
      <c r="B181" s="29" t="s">
        <v>174</v>
      </c>
      <c r="C181" s="21">
        <v>250</v>
      </c>
      <c r="D181" s="21">
        <v>314</v>
      </c>
      <c r="E181" s="21">
        <v>532</v>
      </c>
      <c r="F181" s="21">
        <v>407</v>
      </c>
      <c r="G181" s="21">
        <v>446</v>
      </c>
      <c r="H181" s="21">
        <v>795</v>
      </c>
      <c r="I181" s="21">
        <v>724</v>
      </c>
      <c r="J181" s="21">
        <v>337</v>
      </c>
      <c r="K181" s="21">
        <v>373</v>
      </c>
      <c r="L181" s="21">
        <v>509</v>
      </c>
      <c r="M181" s="21">
        <v>379</v>
      </c>
      <c r="N181" s="21">
        <v>418</v>
      </c>
      <c r="O181" s="61">
        <f t="shared" si="35"/>
        <v>5484</v>
      </c>
    </row>
    <row r="182" spans="1:15" ht="12.95" customHeight="1">
      <c r="A182" s="397"/>
      <c r="B182" s="29" t="s">
        <v>169</v>
      </c>
      <c r="C182" s="21">
        <v>98</v>
      </c>
      <c r="D182" s="21">
        <v>125</v>
      </c>
      <c r="E182" s="21">
        <v>148</v>
      </c>
      <c r="F182" s="21">
        <v>201</v>
      </c>
      <c r="G182" s="21">
        <v>252</v>
      </c>
      <c r="H182" s="21">
        <v>303</v>
      </c>
      <c r="I182" s="21">
        <v>218</v>
      </c>
      <c r="J182" s="21">
        <v>185</v>
      </c>
      <c r="K182" s="21">
        <v>200</v>
      </c>
      <c r="L182" s="21">
        <v>241</v>
      </c>
      <c r="M182" s="21">
        <v>202</v>
      </c>
      <c r="N182" s="21">
        <v>218</v>
      </c>
      <c r="O182" s="61">
        <f t="shared" si="35"/>
        <v>2391</v>
      </c>
    </row>
    <row r="183" spans="1:15" ht="12.95" customHeight="1">
      <c r="A183" s="397"/>
      <c r="B183" s="29" t="s">
        <v>173</v>
      </c>
      <c r="C183" s="21">
        <v>29</v>
      </c>
      <c r="D183" s="21">
        <v>17</v>
      </c>
      <c r="E183" s="21">
        <v>45</v>
      </c>
      <c r="F183" s="21">
        <v>94</v>
      </c>
      <c r="G183" s="21">
        <v>58</v>
      </c>
      <c r="H183" s="21">
        <v>73</v>
      </c>
      <c r="I183" s="21">
        <v>77</v>
      </c>
      <c r="J183" s="21">
        <v>74</v>
      </c>
      <c r="K183" s="21">
        <v>79</v>
      </c>
      <c r="L183" s="21">
        <v>68</v>
      </c>
      <c r="M183" s="21">
        <v>75</v>
      </c>
      <c r="N183" s="21">
        <v>36</v>
      </c>
      <c r="O183" s="61">
        <f t="shared" si="35"/>
        <v>725</v>
      </c>
    </row>
    <row r="184" spans="1:15" ht="12.95" customHeight="1">
      <c r="A184" s="397"/>
      <c r="B184" s="29" t="s">
        <v>171</v>
      </c>
      <c r="C184" s="21">
        <v>27</v>
      </c>
      <c r="D184" s="21">
        <v>34</v>
      </c>
      <c r="E184" s="21">
        <v>21</v>
      </c>
      <c r="F184" s="21">
        <v>24</v>
      </c>
      <c r="G184" s="21">
        <v>46</v>
      </c>
      <c r="H184" s="21">
        <v>80</v>
      </c>
      <c r="I184" s="21">
        <v>37</v>
      </c>
      <c r="J184" s="21">
        <v>52</v>
      </c>
      <c r="K184" s="21">
        <v>56</v>
      </c>
      <c r="L184" s="21">
        <v>104</v>
      </c>
      <c r="M184" s="21">
        <v>72</v>
      </c>
      <c r="N184" s="21">
        <v>61</v>
      </c>
      <c r="O184" s="61">
        <f t="shared" si="35"/>
        <v>614</v>
      </c>
    </row>
    <row r="185" spans="1:15" ht="12.95" customHeight="1">
      <c r="A185" s="397"/>
      <c r="B185" s="29" t="s">
        <v>168</v>
      </c>
      <c r="C185" s="21">
        <v>10</v>
      </c>
      <c r="D185" s="21">
        <v>18</v>
      </c>
      <c r="E185" s="21">
        <v>38</v>
      </c>
      <c r="F185" s="21">
        <v>19</v>
      </c>
      <c r="G185" s="21">
        <v>16</v>
      </c>
      <c r="H185" s="21">
        <v>44</v>
      </c>
      <c r="I185" s="21">
        <v>21</v>
      </c>
      <c r="J185" s="21">
        <v>31</v>
      </c>
      <c r="K185" s="21">
        <v>28</v>
      </c>
      <c r="L185" s="21">
        <v>112</v>
      </c>
      <c r="M185" s="21">
        <v>21</v>
      </c>
      <c r="N185" s="21">
        <v>22</v>
      </c>
      <c r="O185" s="61">
        <f t="shared" si="35"/>
        <v>380</v>
      </c>
    </row>
    <row r="186" spans="1:15" ht="12.95" customHeight="1" thickBot="1">
      <c r="A186" s="397"/>
      <c r="B186" s="31" t="s">
        <v>170</v>
      </c>
      <c r="C186" s="32">
        <v>9</v>
      </c>
      <c r="D186" s="32">
        <v>10</v>
      </c>
      <c r="E186" s="32">
        <v>44</v>
      </c>
      <c r="F186" s="32">
        <v>15</v>
      </c>
      <c r="G186" s="32">
        <v>16</v>
      </c>
      <c r="H186" s="32">
        <v>9</v>
      </c>
      <c r="I186" s="32">
        <v>6</v>
      </c>
      <c r="J186" s="32">
        <v>11</v>
      </c>
      <c r="K186" s="32">
        <v>48</v>
      </c>
      <c r="L186" s="32">
        <v>23</v>
      </c>
      <c r="M186" s="32">
        <v>16</v>
      </c>
      <c r="N186" s="32">
        <v>4</v>
      </c>
      <c r="O186" s="66">
        <f t="shared" si="35"/>
        <v>211</v>
      </c>
    </row>
    <row r="187" spans="1:15" ht="15.75" customHeight="1" thickBot="1">
      <c r="A187" s="397"/>
      <c r="B187" s="171" t="s">
        <v>175</v>
      </c>
      <c r="C187" s="160">
        <f>SUM(C188:C206)</f>
        <v>17495</v>
      </c>
      <c r="D187" s="160">
        <f t="shared" ref="D187:N187" si="36">SUM(D188:D206)</f>
        <v>20812</v>
      </c>
      <c r="E187" s="160">
        <f t="shared" si="36"/>
        <v>24345</v>
      </c>
      <c r="F187" s="160">
        <f t="shared" si="36"/>
        <v>34576</v>
      </c>
      <c r="G187" s="160">
        <f t="shared" si="36"/>
        <v>32343</v>
      </c>
      <c r="H187" s="160">
        <f t="shared" si="36"/>
        <v>34016</v>
      </c>
      <c r="I187" s="160">
        <f t="shared" si="36"/>
        <v>63683</v>
      </c>
      <c r="J187" s="160">
        <f t="shared" si="36"/>
        <v>36645</v>
      </c>
      <c r="K187" s="160">
        <f t="shared" si="36"/>
        <v>31210</v>
      </c>
      <c r="L187" s="160">
        <f t="shared" si="36"/>
        <v>35000</v>
      </c>
      <c r="M187" s="160">
        <f t="shared" si="36"/>
        <v>23358</v>
      </c>
      <c r="N187" s="160">
        <f t="shared" si="36"/>
        <v>29994</v>
      </c>
      <c r="O187" s="7">
        <f t="shared" si="27"/>
        <v>383477</v>
      </c>
    </row>
    <row r="188" spans="1:15" ht="15" customHeight="1">
      <c r="A188" s="397"/>
      <c r="B188" s="27" t="s">
        <v>179</v>
      </c>
      <c r="C188" s="28">
        <v>6345</v>
      </c>
      <c r="D188" s="28">
        <v>8340</v>
      </c>
      <c r="E188" s="28">
        <v>7137</v>
      </c>
      <c r="F188" s="28">
        <v>12736</v>
      </c>
      <c r="G188" s="28">
        <v>12271</v>
      </c>
      <c r="H188" s="28">
        <v>11185</v>
      </c>
      <c r="I188" s="28">
        <v>23863</v>
      </c>
      <c r="J188" s="28">
        <v>15967</v>
      </c>
      <c r="K188" s="28">
        <v>10977</v>
      </c>
      <c r="L188" s="28">
        <v>11962</v>
      </c>
      <c r="M188" s="28">
        <v>7797</v>
      </c>
      <c r="N188" s="28">
        <v>10954</v>
      </c>
      <c r="O188" s="57">
        <f t="shared" ref="O188:O206" si="37">SUM(C188:N188)</f>
        <v>139534</v>
      </c>
    </row>
    <row r="189" spans="1:15" ht="15" customHeight="1">
      <c r="A189" s="397"/>
      <c r="B189" s="29" t="s">
        <v>180</v>
      </c>
      <c r="C189" s="21">
        <v>2656</v>
      </c>
      <c r="D189" s="21">
        <v>2765</v>
      </c>
      <c r="E189" s="21">
        <v>5682</v>
      </c>
      <c r="F189" s="21">
        <v>5443</v>
      </c>
      <c r="G189" s="21">
        <v>6262</v>
      </c>
      <c r="H189" s="21">
        <v>9033</v>
      </c>
      <c r="I189" s="21">
        <v>16750</v>
      </c>
      <c r="J189" s="21">
        <v>5438</v>
      </c>
      <c r="K189" s="21">
        <v>6484</v>
      </c>
      <c r="L189" s="21">
        <v>7120</v>
      </c>
      <c r="M189" s="21">
        <v>4364</v>
      </c>
      <c r="N189" s="21">
        <v>4857</v>
      </c>
      <c r="O189" s="61">
        <f t="shared" si="37"/>
        <v>76854</v>
      </c>
    </row>
    <row r="190" spans="1:15" ht="15" customHeight="1">
      <c r="A190" s="397"/>
      <c r="B190" s="29" t="s">
        <v>192</v>
      </c>
      <c r="C190" s="21">
        <v>2897</v>
      </c>
      <c r="D190" s="21">
        <v>4057</v>
      </c>
      <c r="E190" s="21">
        <v>4406</v>
      </c>
      <c r="F190" s="21">
        <v>5297</v>
      </c>
      <c r="G190" s="21">
        <v>5113</v>
      </c>
      <c r="H190" s="21">
        <v>5059</v>
      </c>
      <c r="I190" s="21">
        <v>9200</v>
      </c>
      <c r="J190" s="21">
        <v>5039</v>
      </c>
      <c r="K190" s="21">
        <v>4959</v>
      </c>
      <c r="L190" s="21">
        <v>5023</v>
      </c>
      <c r="M190" s="21">
        <v>4386</v>
      </c>
      <c r="N190" s="21">
        <v>4803</v>
      </c>
      <c r="O190" s="61">
        <f t="shared" si="37"/>
        <v>60239</v>
      </c>
    </row>
    <row r="191" spans="1:15" ht="15" customHeight="1">
      <c r="A191" s="397"/>
      <c r="B191" s="29" t="s">
        <v>182</v>
      </c>
      <c r="C191" s="21">
        <v>2537</v>
      </c>
      <c r="D191" s="21">
        <v>2017</v>
      </c>
      <c r="E191" s="21">
        <v>2483</v>
      </c>
      <c r="F191" s="21">
        <v>4010</v>
      </c>
      <c r="G191" s="21">
        <v>3264</v>
      </c>
      <c r="H191" s="21">
        <v>2810</v>
      </c>
      <c r="I191" s="21">
        <v>3428</v>
      </c>
      <c r="J191" s="21">
        <v>3604</v>
      </c>
      <c r="K191" s="21">
        <v>3262</v>
      </c>
      <c r="L191" s="21">
        <v>3830</v>
      </c>
      <c r="M191" s="21">
        <v>2467</v>
      </c>
      <c r="N191" s="21">
        <v>2913</v>
      </c>
      <c r="O191" s="61">
        <f t="shared" si="37"/>
        <v>36625</v>
      </c>
    </row>
    <row r="192" spans="1:15" ht="15" customHeight="1">
      <c r="A192" s="397"/>
      <c r="B192" s="29" t="s">
        <v>190</v>
      </c>
      <c r="C192" s="21">
        <v>708</v>
      </c>
      <c r="D192" s="21">
        <v>676</v>
      </c>
      <c r="E192" s="21">
        <v>1113</v>
      </c>
      <c r="F192" s="21">
        <v>2002</v>
      </c>
      <c r="G192" s="21">
        <v>905</v>
      </c>
      <c r="H192" s="21">
        <v>1084</v>
      </c>
      <c r="I192" s="21">
        <v>1520</v>
      </c>
      <c r="J192" s="21">
        <v>2351</v>
      </c>
      <c r="K192" s="21">
        <v>1070</v>
      </c>
      <c r="L192" s="21">
        <v>1087</v>
      </c>
      <c r="M192" s="21">
        <v>799</v>
      </c>
      <c r="N192" s="21">
        <v>2102</v>
      </c>
      <c r="O192" s="61">
        <f t="shared" si="37"/>
        <v>15417</v>
      </c>
    </row>
    <row r="193" spans="1:15" ht="15" customHeight="1">
      <c r="A193" s="397"/>
      <c r="B193" s="29" t="s">
        <v>178</v>
      </c>
      <c r="C193" s="21">
        <v>621</v>
      </c>
      <c r="D193" s="21">
        <v>881</v>
      </c>
      <c r="E193" s="21">
        <v>742</v>
      </c>
      <c r="F193" s="21">
        <v>1429</v>
      </c>
      <c r="G193" s="21">
        <v>1052</v>
      </c>
      <c r="H193" s="21">
        <v>1576</v>
      </c>
      <c r="I193" s="21">
        <v>2924</v>
      </c>
      <c r="J193" s="21">
        <v>1301</v>
      </c>
      <c r="K193" s="21">
        <v>1140</v>
      </c>
      <c r="L193" s="21">
        <v>1530</v>
      </c>
      <c r="M193" s="21">
        <v>931</v>
      </c>
      <c r="N193" s="21">
        <v>1252</v>
      </c>
      <c r="O193" s="61">
        <f t="shared" si="37"/>
        <v>15379</v>
      </c>
    </row>
    <row r="194" spans="1:15" ht="15" customHeight="1">
      <c r="A194" s="397"/>
      <c r="B194" s="29" t="s">
        <v>191</v>
      </c>
      <c r="C194" s="21">
        <v>572</v>
      </c>
      <c r="D194" s="21">
        <v>658</v>
      </c>
      <c r="E194" s="21">
        <v>964</v>
      </c>
      <c r="F194" s="21">
        <v>1274</v>
      </c>
      <c r="G194" s="21">
        <v>1075</v>
      </c>
      <c r="H194" s="21">
        <v>997</v>
      </c>
      <c r="I194" s="21">
        <v>2226</v>
      </c>
      <c r="J194" s="21">
        <v>861</v>
      </c>
      <c r="K194" s="21">
        <v>1278</v>
      </c>
      <c r="L194" s="21">
        <v>1727</v>
      </c>
      <c r="M194" s="21">
        <v>804</v>
      </c>
      <c r="N194" s="21">
        <v>1104</v>
      </c>
      <c r="O194" s="61">
        <f t="shared" si="37"/>
        <v>13540</v>
      </c>
    </row>
    <row r="195" spans="1:15" ht="15" customHeight="1">
      <c r="A195" s="397"/>
      <c r="B195" s="29" t="s">
        <v>187</v>
      </c>
      <c r="C195" s="21">
        <v>477</v>
      </c>
      <c r="D195" s="21">
        <v>599</v>
      </c>
      <c r="E195" s="21">
        <v>735</v>
      </c>
      <c r="F195" s="21">
        <v>1009</v>
      </c>
      <c r="G195" s="21">
        <v>1181</v>
      </c>
      <c r="H195" s="21">
        <v>979</v>
      </c>
      <c r="I195" s="21">
        <v>2141</v>
      </c>
      <c r="J195" s="21">
        <v>937</v>
      </c>
      <c r="K195" s="21">
        <v>889</v>
      </c>
      <c r="L195" s="21">
        <v>1167</v>
      </c>
      <c r="M195" s="21">
        <v>818</v>
      </c>
      <c r="N195" s="21">
        <v>892</v>
      </c>
      <c r="O195" s="61">
        <f t="shared" si="37"/>
        <v>11824</v>
      </c>
    </row>
    <row r="196" spans="1:15" ht="15" customHeight="1">
      <c r="A196" s="397"/>
      <c r="B196" s="29" t="s">
        <v>177</v>
      </c>
      <c r="C196" s="21">
        <v>244</v>
      </c>
      <c r="D196" s="21">
        <v>327</v>
      </c>
      <c r="E196" s="21">
        <v>428</v>
      </c>
      <c r="F196" s="21">
        <v>708</v>
      </c>
      <c r="G196" s="21">
        <v>501</v>
      </c>
      <c r="H196" s="21">
        <v>469</v>
      </c>
      <c r="I196" s="21">
        <v>721</v>
      </c>
      <c r="J196" s="21">
        <v>465</v>
      </c>
      <c r="K196" s="21">
        <v>355</v>
      </c>
      <c r="L196" s="21">
        <v>827</v>
      </c>
      <c r="M196" s="21">
        <v>383</v>
      </c>
      <c r="N196" s="21">
        <v>395</v>
      </c>
      <c r="O196" s="61">
        <f t="shared" si="37"/>
        <v>5823</v>
      </c>
    </row>
    <row r="197" spans="1:15" ht="15" customHeight="1">
      <c r="A197" s="397"/>
      <c r="B197" s="29" t="s">
        <v>207</v>
      </c>
      <c r="C197" s="21">
        <v>237</v>
      </c>
      <c r="D197" s="21">
        <v>256</v>
      </c>
      <c r="E197" s="21">
        <v>351</v>
      </c>
      <c r="F197" s="21">
        <v>358</v>
      </c>
      <c r="G197" s="21">
        <v>355</v>
      </c>
      <c r="H197" s="21">
        <v>361</v>
      </c>
      <c r="I197" s="21">
        <v>484</v>
      </c>
      <c r="J197" s="21">
        <v>327</v>
      </c>
      <c r="K197" s="21">
        <v>352</v>
      </c>
      <c r="L197" s="21">
        <v>364</v>
      </c>
      <c r="M197" s="21">
        <v>331</v>
      </c>
      <c r="N197" s="21">
        <v>274</v>
      </c>
      <c r="O197" s="61">
        <f t="shared" si="37"/>
        <v>4050</v>
      </c>
    </row>
    <row r="198" spans="1:15" ht="15" customHeight="1">
      <c r="A198" s="397"/>
      <c r="B198" s="29" t="s">
        <v>188</v>
      </c>
      <c r="C198" s="21">
        <v>82</v>
      </c>
      <c r="D198" s="21">
        <v>108</v>
      </c>
      <c r="E198" s="21">
        <v>164</v>
      </c>
      <c r="F198" s="21">
        <v>136</v>
      </c>
      <c r="G198" s="21">
        <v>204</v>
      </c>
      <c r="H198" s="21">
        <v>259</v>
      </c>
      <c r="I198" s="21">
        <v>149</v>
      </c>
      <c r="J198" s="21">
        <v>159</v>
      </c>
      <c r="K198" s="21">
        <v>229</v>
      </c>
      <c r="L198" s="21">
        <v>205</v>
      </c>
      <c r="M198" s="21">
        <v>140</v>
      </c>
      <c r="N198" s="21">
        <v>256</v>
      </c>
      <c r="O198" s="61">
        <f t="shared" si="37"/>
        <v>2091</v>
      </c>
    </row>
    <row r="199" spans="1:15" ht="15" customHeight="1">
      <c r="A199" s="397"/>
      <c r="B199" s="29" t="s">
        <v>194</v>
      </c>
      <c r="C199" s="21">
        <v>82</v>
      </c>
      <c r="D199" s="21">
        <v>73</v>
      </c>
      <c r="E199" s="21">
        <v>73</v>
      </c>
      <c r="F199" s="21">
        <v>97</v>
      </c>
      <c r="G199" s="21">
        <v>86</v>
      </c>
      <c r="H199" s="21">
        <v>110</v>
      </c>
      <c r="I199" s="21">
        <v>125</v>
      </c>
      <c r="J199" s="21">
        <v>132</v>
      </c>
      <c r="K199" s="21">
        <v>121</v>
      </c>
      <c r="L199" s="21">
        <v>90</v>
      </c>
      <c r="M199" s="21">
        <v>100</v>
      </c>
      <c r="N199" s="21">
        <v>123</v>
      </c>
      <c r="O199" s="61">
        <f t="shared" si="37"/>
        <v>1212</v>
      </c>
    </row>
    <row r="200" spans="1:15" ht="15" customHeight="1">
      <c r="A200" s="397"/>
      <c r="B200" s="29" t="s">
        <v>184</v>
      </c>
      <c r="C200" s="21">
        <v>12</v>
      </c>
      <c r="D200" s="21">
        <v>27</v>
      </c>
      <c r="E200" s="21">
        <v>42</v>
      </c>
      <c r="F200" s="21">
        <v>41</v>
      </c>
      <c r="G200" s="21">
        <v>45</v>
      </c>
      <c r="H200" s="21">
        <v>44</v>
      </c>
      <c r="I200" s="21">
        <v>83</v>
      </c>
      <c r="J200" s="21">
        <v>25</v>
      </c>
      <c r="K200" s="21">
        <v>19</v>
      </c>
      <c r="L200" s="21">
        <v>27</v>
      </c>
      <c r="M200" s="21">
        <v>14</v>
      </c>
      <c r="N200" s="21">
        <v>27</v>
      </c>
      <c r="O200" s="61">
        <f t="shared" si="37"/>
        <v>406</v>
      </c>
    </row>
    <row r="201" spans="1:15" ht="15" customHeight="1">
      <c r="A201" s="397"/>
      <c r="B201" s="29" t="s">
        <v>185</v>
      </c>
      <c r="C201" s="21">
        <v>12</v>
      </c>
      <c r="D201" s="21">
        <v>21</v>
      </c>
      <c r="E201" s="21">
        <v>14</v>
      </c>
      <c r="F201" s="21">
        <v>21</v>
      </c>
      <c r="G201" s="21">
        <v>15</v>
      </c>
      <c r="H201" s="21">
        <v>25</v>
      </c>
      <c r="I201" s="21">
        <v>42</v>
      </c>
      <c r="J201" s="21">
        <v>30</v>
      </c>
      <c r="K201" s="21">
        <v>58</v>
      </c>
      <c r="L201" s="21">
        <v>22</v>
      </c>
      <c r="M201" s="21">
        <v>11</v>
      </c>
      <c r="N201" s="21">
        <v>29</v>
      </c>
      <c r="O201" s="61">
        <f t="shared" si="37"/>
        <v>300</v>
      </c>
    </row>
    <row r="202" spans="1:15" ht="15" customHeight="1">
      <c r="A202" s="397"/>
      <c r="B202" s="29" t="s">
        <v>193</v>
      </c>
      <c r="C202" s="21">
        <v>10</v>
      </c>
      <c r="D202" s="21">
        <v>4</v>
      </c>
      <c r="E202" s="21">
        <v>2</v>
      </c>
      <c r="F202" s="21">
        <v>9</v>
      </c>
      <c r="G202" s="21">
        <v>5</v>
      </c>
      <c r="H202" s="21">
        <v>8</v>
      </c>
      <c r="I202" s="21">
        <v>14</v>
      </c>
      <c r="J202" s="21">
        <v>4</v>
      </c>
      <c r="K202" s="21">
        <v>6</v>
      </c>
      <c r="L202" s="21">
        <v>4</v>
      </c>
      <c r="M202" s="21">
        <v>9</v>
      </c>
      <c r="N202" s="21">
        <v>4</v>
      </c>
      <c r="O202" s="61">
        <f t="shared" si="37"/>
        <v>79</v>
      </c>
    </row>
    <row r="203" spans="1:15" ht="15" customHeight="1">
      <c r="A203" s="397"/>
      <c r="B203" s="29" t="s">
        <v>186</v>
      </c>
      <c r="C203" s="21">
        <v>1</v>
      </c>
      <c r="D203" s="21">
        <v>2</v>
      </c>
      <c r="E203" s="21">
        <v>4</v>
      </c>
      <c r="F203" s="21">
        <v>5</v>
      </c>
      <c r="G203" s="21">
        <v>3</v>
      </c>
      <c r="H203" s="21">
        <v>12</v>
      </c>
      <c r="I203" s="21">
        <v>11</v>
      </c>
      <c r="J203" s="21">
        <v>3</v>
      </c>
      <c r="K203" s="21">
        <v>2</v>
      </c>
      <c r="L203" s="21">
        <v>9</v>
      </c>
      <c r="M203" s="21">
        <v>2</v>
      </c>
      <c r="N203" s="21">
        <v>6</v>
      </c>
      <c r="O203" s="61">
        <f t="shared" si="37"/>
        <v>60</v>
      </c>
    </row>
    <row r="204" spans="1:15" ht="15" customHeight="1">
      <c r="A204" s="397"/>
      <c r="B204" s="29" t="s">
        <v>189</v>
      </c>
      <c r="C204" s="21">
        <v>1</v>
      </c>
      <c r="D204" s="21">
        <v>0</v>
      </c>
      <c r="E204" s="21">
        <v>0</v>
      </c>
      <c r="F204" s="21">
        <v>0</v>
      </c>
      <c r="G204" s="21">
        <v>2</v>
      </c>
      <c r="H204" s="21">
        <v>1</v>
      </c>
      <c r="I204" s="21">
        <v>1</v>
      </c>
      <c r="J204" s="21">
        <v>1</v>
      </c>
      <c r="K204" s="21">
        <v>9</v>
      </c>
      <c r="L204" s="21">
        <v>1</v>
      </c>
      <c r="M204" s="21">
        <v>1</v>
      </c>
      <c r="N204" s="21">
        <v>0</v>
      </c>
      <c r="O204" s="61">
        <f t="shared" si="37"/>
        <v>17</v>
      </c>
    </row>
    <row r="205" spans="1:15" ht="15" customHeight="1">
      <c r="A205" s="397"/>
      <c r="B205" s="29" t="s">
        <v>176</v>
      </c>
      <c r="C205" s="21">
        <v>0</v>
      </c>
      <c r="D205" s="21">
        <v>0</v>
      </c>
      <c r="E205" s="21">
        <v>5</v>
      </c>
      <c r="F205" s="21">
        <v>1</v>
      </c>
      <c r="G205" s="21">
        <v>3</v>
      </c>
      <c r="H205" s="21">
        <v>3</v>
      </c>
      <c r="I205" s="21">
        <v>1</v>
      </c>
      <c r="J205" s="21">
        <v>1</v>
      </c>
      <c r="K205" s="21">
        <v>0</v>
      </c>
      <c r="L205" s="21">
        <v>0</v>
      </c>
      <c r="M205" s="21">
        <v>0</v>
      </c>
      <c r="N205" s="21">
        <v>0</v>
      </c>
      <c r="O205" s="61">
        <f t="shared" si="37"/>
        <v>14</v>
      </c>
    </row>
    <row r="206" spans="1:15" ht="15.75" customHeight="1" thickBot="1">
      <c r="A206" s="397"/>
      <c r="B206" s="31" t="s">
        <v>183</v>
      </c>
      <c r="C206" s="32">
        <v>1</v>
      </c>
      <c r="D206" s="32">
        <v>1</v>
      </c>
      <c r="E206" s="32">
        <v>0</v>
      </c>
      <c r="F206" s="32">
        <v>0</v>
      </c>
      <c r="G206" s="32">
        <v>1</v>
      </c>
      <c r="H206" s="32">
        <v>1</v>
      </c>
      <c r="I206" s="32">
        <v>0</v>
      </c>
      <c r="J206" s="32">
        <v>0</v>
      </c>
      <c r="K206" s="32">
        <v>0</v>
      </c>
      <c r="L206" s="32">
        <v>5</v>
      </c>
      <c r="M206" s="32">
        <v>1</v>
      </c>
      <c r="N206" s="32">
        <v>3</v>
      </c>
      <c r="O206" s="66">
        <f t="shared" si="37"/>
        <v>13</v>
      </c>
    </row>
    <row r="207" spans="1:15" ht="15.75" customHeight="1" thickBot="1">
      <c r="A207" s="397"/>
      <c r="B207" s="25" t="s">
        <v>195</v>
      </c>
      <c r="C207" s="26">
        <f>C208+C211+C214</f>
        <v>2457</v>
      </c>
      <c r="D207" s="26">
        <f t="shared" ref="D207:N207" si="38">D208+D211+D214</f>
        <v>2054</v>
      </c>
      <c r="E207" s="26">
        <f t="shared" si="38"/>
        <v>4088</v>
      </c>
      <c r="F207" s="26">
        <f t="shared" si="38"/>
        <v>3436</v>
      </c>
      <c r="G207" s="26">
        <f t="shared" si="38"/>
        <v>7544</v>
      </c>
      <c r="H207" s="26">
        <f t="shared" si="38"/>
        <v>6764</v>
      </c>
      <c r="I207" s="26">
        <f t="shared" si="38"/>
        <v>9194</v>
      </c>
      <c r="J207" s="26">
        <f t="shared" si="38"/>
        <v>4565</v>
      </c>
      <c r="K207" s="26">
        <f t="shared" si="38"/>
        <v>6795</v>
      </c>
      <c r="L207" s="26">
        <f t="shared" si="38"/>
        <v>4213</v>
      </c>
      <c r="M207" s="26">
        <f t="shared" si="38"/>
        <v>4888</v>
      </c>
      <c r="N207" s="26">
        <f t="shared" si="38"/>
        <v>4435</v>
      </c>
      <c r="O207" s="7">
        <f t="shared" ref="O207:O217" si="39">SUM(C207:N207)</f>
        <v>60433</v>
      </c>
    </row>
    <row r="208" spans="1:15" ht="15.75" customHeight="1" thickBot="1">
      <c r="A208" s="397"/>
      <c r="B208" s="167" t="s">
        <v>196</v>
      </c>
      <c r="C208" s="168">
        <f>SUM(C209:C210)</f>
        <v>2452</v>
      </c>
      <c r="D208" s="168">
        <f t="shared" ref="D208:N208" si="40">SUM(D209:D210)</f>
        <v>2048</v>
      </c>
      <c r="E208" s="168">
        <f t="shared" si="40"/>
        <v>4087</v>
      </c>
      <c r="F208" s="168">
        <f t="shared" si="40"/>
        <v>3404</v>
      </c>
      <c r="G208" s="168">
        <f t="shared" si="40"/>
        <v>7542</v>
      </c>
      <c r="H208" s="168">
        <f t="shared" si="40"/>
        <v>6754</v>
      </c>
      <c r="I208" s="168">
        <f t="shared" si="40"/>
        <v>9191</v>
      </c>
      <c r="J208" s="168">
        <f t="shared" si="40"/>
        <v>4554</v>
      </c>
      <c r="K208" s="168">
        <f t="shared" si="40"/>
        <v>6758</v>
      </c>
      <c r="L208" s="168">
        <f t="shared" si="40"/>
        <v>4205</v>
      </c>
      <c r="M208" s="168">
        <f t="shared" si="40"/>
        <v>4888</v>
      </c>
      <c r="N208" s="168">
        <f t="shared" si="40"/>
        <v>4419</v>
      </c>
      <c r="O208" s="7">
        <f t="shared" si="39"/>
        <v>60302</v>
      </c>
    </row>
    <row r="209" spans="1:15" ht="15" customHeight="1">
      <c r="A209" s="397"/>
      <c r="B209" s="27" t="s">
        <v>197</v>
      </c>
      <c r="C209" s="28">
        <v>2342</v>
      </c>
      <c r="D209" s="28">
        <v>1930</v>
      </c>
      <c r="E209" s="28">
        <v>3970</v>
      </c>
      <c r="F209" s="28">
        <v>3227</v>
      </c>
      <c r="G209" s="28">
        <v>7353</v>
      </c>
      <c r="H209" s="28">
        <v>6506</v>
      </c>
      <c r="I209" s="28">
        <v>8960</v>
      </c>
      <c r="J209" s="28">
        <v>4399</v>
      </c>
      <c r="K209" s="28">
        <v>6562</v>
      </c>
      <c r="L209" s="28">
        <v>4036</v>
      </c>
      <c r="M209" s="28">
        <v>4645</v>
      </c>
      <c r="N209" s="28">
        <v>4220</v>
      </c>
      <c r="O209" s="57">
        <f t="shared" si="39"/>
        <v>58150</v>
      </c>
    </row>
    <row r="210" spans="1:15" ht="15.75" customHeight="1" thickBot="1">
      <c r="A210" s="397"/>
      <c r="B210" s="31" t="s">
        <v>198</v>
      </c>
      <c r="C210" s="32">
        <v>110</v>
      </c>
      <c r="D210" s="32">
        <v>118</v>
      </c>
      <c r="E210" s="32">
        <v>117</v>
      </c>
      <c r="F210" s="32">
        <v>177</v>
      </c>
      <c r="G210" s="32">
        <v>189</v>
      </c>
      <c r="H210" s="32">
        <v>248</v>
      </c>
      <c r="I210" s="32">
        <v>231</v>
      </c>
      <c r="J210" s="32">
        <v>155</v>
      </c>
      <c r="K210" s="32">
        <v>196</v>
      </c>
      <c r="L210" s="32">
        <v>169</v>
      </c>
      <c r="M210" s="32">
        <v>243</v>
      </c>
      <c r="N210" s="32">
        <v>199</v>
      </c>
      <c r="O210" s="66">
        <f t="shared" si="39"/>
        <v>2152</v>
      </c>
    </row>
    <row r="211" spans="1:15" ht="15.75" customHeight="1" thickBot="1">
      <c r="A211" s="397"/>
      <c r="B211" s="167" t="s">
        <v>199</v>
      </c>
      <c r="C211" s="168">
        <f t="shared" ref="C211:N211" si="41">SUM(C212:C213)</f>
        <v>5</v>
      </c>
      <c r="D211" s="168">
        <f t="shared" si="41"/>
        <v>6</v>
      </c>
      <c r="E211" s="168">
        <f t="shared" si="41"/>
        <v>1</v>
      </c>
      <c r="F211" s="168">
        <f t="shared" si="41"/>
        <v>32</v>
      </c>
      <c r="G211" s="168">
        <f t="shared" si="41"/>
        <v>2</v>
      </c>
      <c r="H211" s="168">
        <f t="shared" si="41"/>
        <v>10</v>
      </c>
      <c r="I211" s="168">
        <f t="shared" si="41"/>
        <v>3</v>
      </c>
      <c r="J211" s="168">
        <f t="shared" si="41"/>
        <v>11</v>
      </c>
      <c r="K211" s="168">
        <f t="shared" si="41"/>
        <v>36</v>
      </c>
      <c r="L211" s="168">
        <f t="shared" si="41"/>
        <v>8</v>
      </c>
      <c r="M211" s="168">
        <f t="shared" si="41"/>
        <v>0</v>
      </c>
      <c r="N211" s="168">
        <f t="shared" si="41"/>
        <v>16</v>
      </c>
      <c r="O211" s="7">
        <f t="shared" si="39"/>
        <v>130</v>
      </c>
    </row>
    <row r="212" spans="1:15" ht="15" customHeight="1">
      <c r="A212" s="397"/>
      <c r="B212" s="27" t="s">
        <v>200</v>
      </c>
      <c r="C212" s="28">
        <v>5</v>
      </c>
      <c r="D212" s="28">
        <v>6</v>
      </c>
      <c r="E212" s="28">
        <v>1</v>
      </c>
      <c r="F212" s="28">
        <v>32</v>
      </c>
      <c r="G212" s="28">
        <v>1</v>
      </c>
      <c r="H212" s="28">
        <v>10</v>
      </c>
      <c r="I212" s="28">
        <v>3</v>
      </c>
      <c r="J212" s="28">
        <v>11</v>
      </c>
      <c r="K212" s="28">
        <v>36</v>
      </c>
      <c r="L212" s="28">
        <v>8</v>
      </c>
      <c r="M212" s="28">
        <v>0</v>
      </c>
      <c r="N212" s="28">
        <v>16</v>
      </c>
      <c r="O212" s="57">
        <f t="shared" si="39"/>
        <v>129</v>
      </c>
    </row>
    <row r="213" spans="1:15" ht="15" customHeight="1" thickBot="1">
      <c r="A213" s="397"/>
      <c r="B213" s="96" t="s">
        <v>67</v>
      </c>
      <c r="C213" s="24">
        <v>0</v>
      </c>
      <c r="D213" s="24">
        <v>0</v>
      </c>
      <c r="E213" s="24">
        <v>0</v>
      </c>
      <c r="F213" s="24">
        <v>0</v>
      </c>
      <c r="G213" s="24">
        <v>1</v>
      </c>
      <c r="H213" s="24">
        <v>0</v>
      </c>
      <c r="I213" s="24">
        <v>0</v>
      </c>
      <c r="J213" s="24">
        <v>0</v>
      </c>
      <c r="K213" s="24">
        <v>0</v>
      </c>
      <c r="L213" s="24">
        <v>0</v>
      </c>
      <c r="M213" s="24">
        <v>0</v>
      </c>
      <c r="N213" s="24">
        <v>0</v>
      </c>
      <c r="O213" s="61">
        <f t="shared" si="39"/>
        <v>1</v>
      </c>
    </row>
    <row r="214" spans="1:15" ht="15.75" customHeight="1" thickBot="1">
      <c r="A214" s="397"/>
      <c r="B214" s="25" t="s">
        <v>333</v>
      </c>
      <c r="C214" s="26">
        <f t="shared" ref="C214:N214" si="42">SUM(C215:C215)</f>
        <v>0</v>
      </c>
      <c r="D214" s="26">
        <f t="shared" si="42"/>
        <v>0</v>
      </c>
      <c r="E214" s="26">
        <f t="shared" si="42"/>
        <v>0</v>
      </c>
      <c r="F214" s="26">
        <f t="shared" si="42"/>
        <v>0</v>
      </c>
      <c r="G214" s="26">
        <f t="shared" si="42"/>
        <v>0</v>
      </c>
      <c r="H214" s="26">
        <f t="shared" si="42"/>
        <v>0</v>
      </c>
      <c r="I214" s="26">
        <f t="shared" si="42"/>
        <v>0</v>
      </c>
      <c r="J214" s="26">
        <f t="shared" si="42"/>
        <v>0</v>
      </c>
      <c r="K214" s="26">
        <f t="shared" si="42"/>
        <v>1</v>
      </c>
      <c r="L214" s="26">
        <f t="shared" si="42"/>
        <v>0</v>
      </c>
      <c r="M214" s="26">
        <f t="shared" si="42"/>
        <v>0</v>
      </c>
      <c r="N214" s="26">
        <f t="shared" si="42"/>
        <v>0</v>
      </c>
      <c r="O214" s="7">
        <f t="shared" si="39"/>
        <v>1</v>
      </c>
    </row>
    <row r="215" spans="1:15" ht="15" customHeight="1" thickBot="1">
      <c r="A215" s="397"/>
      <c r="B215" s="29" t="s">
        <v>332</v>
      </c>
      <c r="C215" s="21">
        <v>0</v>
      </c>
      <c r="D215" s="21">
        <v>0</v>
      </c>
      <c r="E215" s="21">
        <v>0</v>
      </c>
      <c r="F215" s="21">
        <v>0</v>
      </c>
      <c r="G215" s="21">
        <v>0</v>
      </c>
      <c r="H215" s="21">
        <v>0</v>
      </c>
      <c r="I215" s="21">
        <v>0</v>
      </c>
      <c r="J215" s="21">
        <v>0</v>
      </c>
      <c r="K215" s="21">
        <v>1</v>
      </c>
      <c r="L215" s="21">
        <v>0</v>
      </c>
      <c r="M215" s="21">
        <v>0</v>
      </c>
      <c r="N215" s="21">
        <v>0</v>
      </c>
      <c r="O215" s="61">
        <f t="shared" si="39"/>
        <v>1</v>
      </c>
    </row>
    <row r="216" spans="1:15" ht="15.75" customHeight="1" thickBot="1">
      <c r="A216" s="397"/>
      <c r="B216" s="25" t="s">
        <v>202</v>
      </c>
      <c r="C216" s="26">
        <f>C217</f>
        <v>55</v>
      </c>
      <c r="D216" s="26">
        <f t="shared" ref="D216:N216" si="43">D217</f>
        <v>114</v>
      </c>
      <c r="E216" s="26">
        <f t="shared" si="43"/>
        <v>96</v>
      </c>
      <c r="F216" s="26">
        <f t="shared" si="43"/>
        <v>88</v>
      </c>
      <c r="G216" s="26">
        <f t="shared" si="43"/>
        <v>99</v>
      </c>
      <c r="H216" s="26">
        <f t="shared" si="43"/>
        <v>254</v>
      </c>
      <c r="I216" s="26">
        <f t="shared" si="43"/>
        <v>389</v>
      </c>
      <c r="J216" s="26">
        <f t="shared" si="43"/>
        <v>116</v>
      </c>
      <c r="K216" s="26">
        <f t="shared" si="43"/>
        <v>144</v>
      </c>
      <c r="L216" s="26">
        <f t="shared" si="43"/>
        <v>130</v>
      </c>
      <c r="M216" s="26">
        <f t="shared" si="43"/>
        <v>114</v>
      </c>
      <c r="N216" s="26">
        <f t="shared" si="43"/>
        <v>110</v>
      </c>
      <c r="O216" s="7">
        <f t="shared" si="39"/>
        <v>1709</v>
      </c>
    </row>
    <row r="217" spans="1:15" ht="15.75" customHeight="1" thickBot="1">
      <c r="A217" s="397"/>
      <c r="B217" s="25" t="s">
        <v>203</v>
      </c>
      <c r="C217" s="26">
        <f>SUM(C218:C220)</f>
        <v>55</v>
      </c>
      <c r="D217" s="26">
        <f t="shared" ref="D217:N217" si="44">SUM(D218:D220)</f>
        <v>114</v>
      </c>
      <c r="E217" s="26">
        <f t="shared" si="44"/>
        <v>96</v>
      </c>
      <c r="F217" s="26">
        <f t="shared" si="44"/>
        <v>88</v>
      </c>
      <c r="G217" s="26">
        <f t="shared" si="44"/>
        <v>99</v>
      </c>
      <c r="H217" s="26">
        <f t="shared" si="44"/>
        <v>254</v>
      </c>
      <c r="I217" s="26">
        <f t="shared" si="44"/>
        <v>389</v>
      </c>
      <c r="J217" s="26">
        <f t="shared" si="44"/>
        <v>116</v>
      </c>
      <c r="K217" s="26">
        <f t="shared" si="44"/>
        <v>144</v>
      </c>
      <c r="L217" s="26">
        <f t="shared" si="44"/>
        <v>130</v>
      </c>
      <c r="M217" s="26">
        <f t="shared" si="44"/>
        <v>114</v>
      </c>
      <c r="N217" s="26">
        <f t="shared" si="44"/>
        <v>110</v>
      </c>
      <c r="O217" s="7">
        <f t="shared" si="39"/>
        <v>1709</v>
      </c>
    </row>
    <row r="218" spans="1:15" ht="15" customHeight="1">
      <c r="A218" s="397"/>
      <c r="B218" s="27" t="s">
        <v>204</v>
      </c>
      <c r="C218" s="28" t="s">
        <v>336</v>
      </c>
      <c r="D218" s="28">
        <v>23</v>
      </c>
      <c r="E218" s="28">
        <v>43</v>
      </c>
      <c r="F218" s="28">
        <v>33</v>
      </c>
      <c r="G218" s="28">
        <v>47</v>
      </c>
      <c r="H218" s="28">
        <v>164</v>
      </c>
      <c r="I218" s="28">
        <v>214</v>
      </c>
      <c r="J218" s="28">
        <v>61</v>
      </c>
      <c r="K218" s="28">
        <v>49</v>
      </c>
      <c r="L218" s="28">
        <v>56</v>
      </c>
      <c r="M218" s="28">
        <v>33</v>
      </c>
      <c r="N218" s="28">
        <v>41</v>
      </c>
      <c r="O218" s="57">
        <f>SUM(C218:N218)</f>
        <v>764</v>
      </c>
    </row>
    <row r="219" spans="1:15" ht="15" customHeight="1">
      <c r="A219" s="397"/>
      <c r="B219" s="29" t="s">
        <v>206</v>
      </c>
      <c r="C219" s="21">
        <v>30</v>
      </c>
      <c r="D219" s="21">
        <v>70</v>
      </c>
      <c r="E219" s="21">
        <v>30</v>
      </c>
      <c r="F219" s="21">
        <v>27</v>
      </c>
      <c r="G219" s="21">
        <v>38</v>
      </c>
      <c r="H219" s="21">
        <v>62</v>
      </c>
      <c r="I219" s="21">
        <v>141</v>
      </c>
      <c r="J219" s="21">
        <v>27</v>
      </c>
      <c r="K219" s="21">
        <v>47</v>
      </c>
      <c r="L219" s="21">
        <v>33</v>
      </c>
      <c r="M219" s="21">
        <v>34</v>
      </c>
      <c r="N219" s="21">
        <v>48</v>
      </c>
      <c r="O219" s="61">
        <f>SUM(C219:N219)</f>
        <v>587</v>
      </c>
    </row>
    <row r="220" spans="1:15" ht="15.75" customHeight="1" thickBot="1">
      <c r="A220" s="398"/>
      <c r="B220" s="31" t="s">
        <v>205</v>
      </c>
      <c r="C220" s="32">
        <v>25</v>
      </c>
      <c r="D220" s="32">
        <v>21</v>
      </c>
      <c r="E220" s="32">
        <v>23</v>
      </c>
      <c r="F220" s="32">
        <v>28</v>
      </c>
      <c r="G220" s="32">
        <v>14</v>
      </c>
      <c r="H220" s="32">
        <v>28</v>
      </c>
      <c r="I220" s="32">
        <v>34</v>
      </c>
      <c r="J220" s="32">
        <v>28</v>
      </c>
      <c r="K220" s="32">
        <v>48</v>
      </c>
      <c r="L220" s="32">
        <v>41</v>
      </c>
      <c r="M220" s="32">
        <v>47</v>
      </c>
      <c r="N220" s="32">
        <v>21</v>
      </c>
      <c r="O220" s="66">
        <f>SUM(C220:N220)</f>
        <v>358</v>
      </c>
    </row>
    <row r="221" spans="1:15" s="3" customFormat="1" ht="12" customHeight="1">
      <c r="A221" s="3" t="s">
        <v>335</v>
      </c>
      <c r="B221" s="199"/>
      <c r="J221" s="3" t="s">
        <v>297</v>
      </c>
      <c r="O221" s="45"/>
    </row>
    <row r="222" spans="1:15">
      <c r="C222" s="39"/>
      <c r="D222" s="39"/>
      <c r="E222" s="39"/>
      <c r="F222" s="39"/>
      <c r="G222" s="39"/>
      <c r="H222" s="39"/>
      <c r="I222" s="39"/>
      <c r="J222" s="39"/>
      <c r="K222" s="39"/>
      <c r="L222" s="39"/>
      <c r="M222" s="39"/>
      <c r="N222" s="39"/>
      <c r="O222" s="212"/>
    </row>
    <row r="223" spans="1:15">
      <c r="C223" s="39"/>
      <c r="D223" s="39"/>
      <c r="E223" s="39"/>
      <c r="F223" s="39"/>
      <c r="G223" s="39"/>
      <c r="H223" s="39"/>
      <c r="I223" s="39"/>
      <c r="J223" s="39"/>
      <c r="K223" s="39"/>
      <c r="L223" s="39"/>
      <c r="M223" s="39"/>
      <c r="N223" s="39"/>
      <c r="O223" s="212"/>
    </row>
    <row r="224" spans="1:15">
      <c r="C224" s="39"/>
      <c r="D224" s="39"/>
      <c r="E224" s="39"/>
      <c r="F224" s="39"/>
      <c r="G224" s="39"/>
      <c r="H224" s="39"/>
      <c r="I224" s="39"/>
      <c r="J224" s="39"/>
      <c r="K224" s="39"/>
      <c r="L224" s="39"/>
      <c r="M224" s="39"/>
      <c r="N224" s="39"/>
      <c r="O224" s="212"/>
    </row>
    <row r="225" spans="3:15">
      <c r="C225" s="39"/>
      <c r="D225" s="39"/>
      <c r="E225" s="39"/>
      <c r="F225" s="39"/>
      <c r="G225" s="39"/>
      <c r="H225" s="39"/>
      <c r="I225" s="39"/>
      <c r="J225" s="39"/>
      <c r="K225" s="39"/>
      <c r="L225" s="39"/>
      <c r="M225" s="39"/>
      <c r="N225" s="39"/>
      <c r="O225" s="212"/>
    </row>
    <row r="226" spans="3:15">
      <c r="C226" s="39"/>
      <c r="D226" s="39"/>
      <c r="E226" s="39"/>
      <c r="F226" s="39"/>
      <c r="G226" s="39"/>
      <c r="H226" s="39"/>
      <c r="I226" s="39"/>
      <c r="J226" s="39"/>
      <c r="K226" s="39"/>
      <c r="L226" s="39"/>
      <c r="M226" s="39"/>
      <c r="N226" s="39"/>
      <c r="O226" s="212"/>
    </row>
    <row r="227" spans="3:15">
      <c r="C227" s="39"/>
      <c r="D227" s="39"/>
      <c r="E227" s="39"/>
      <c r="F227" s="39"/>
      <c r="G227" s="39"/>
      <c r="H227" s="39"/>
      <c r="I227" s="39"/>
      <c r="J227" s="39"/>
      <c r="K227" s="39"/>
      <c r="L227" s="39"/>
      <c r="M227" s="39"/>
      <c r="N227" s="39"/>
      <c r="O227" s="212"/>
    </row>
    <row r="228" spans="3:15">
      <c r="C228" s="39"/>
      <c r="D228" s="39"/>
      <c r="E228" s="39"/>
      <c r="F228" s="39"/>
      <c r="G228" s="39"/>
      <c r="H228" s="39"/>
      <c r="I228" s="39"/>
      <c r="J228" s="39"/>
      <c r="K228" s="39"/>
      <c r="L228" s="39"/>
      <c r="M228" s="39"/>
      <c r="N228" s="39"/>
      <c r="O228" s="212"/>
    </row>
    <row r="229" spans="3:15">
      <c r="C229" s="39"/>
      <c r="D229" s="39"/>
      <c r="E229" s="39"/>
      <c r="F229" s="39"/>
      <c r="G229" s="39"/>
      <c r="H229" s="39"/>
      <c r="I229" s="39"/>
      <c r="J229" s="39"/>
      <c r="K229" s="39"/>
      <c r="L229" s="39"/>
      <c r="M229" s="39"/>
      <c r="N229" s="39"/>
      <c r="O229" s="212"/>
    </row>
    <row r="230" spans="3:15">
      <c r="C230" s="39"/>
      <c r="D230" s="39"/>
      <c r="E230" s="39"/>
      <c r="F230" s="39"/>
      <c r="G230" s="39"/>
      <c r="H230" s="39"/>
      <c r="I230" s="39"/>
      <c r="J230" s="39"/>
      <c r="K230" s="39"/>
      <c r="L230" s="39"/>
      <c r="M230" s="39"/>
      <c r="N230" s="39"/>
      <c r="O230" s="212"/>
    </row>
    <row r="231" spans="3:15">
      <c r="C231" s="39"/>
      <c r="D231" s="39"/>
      <c r="E231" s="39"/>
      <c r="F231" s="39"/>
      <c r="G231" s="39"/>
      <c r="H231" s="39"/>
      <c r="I231" s="39"/>
      <c r="J231" s="39"/>
      <c r="K231" s="39"/>
      <c r="L231" s="39"/>
      <c r="M231" s="39"/>
      <c r="N231" s="39"/>
      <c r="O231" s="212"/>
    </row>
    <row r="232" spans="3:15">
      <c r="C232" s="39"/>
      <c r="D232" s="39"/>
      <c r="E232" s="39"/>
      <c r="F232" s="39"/>
      <c r="G232" s="39"/>
      <c r="H232" s="39"/>
      <c r="I232" s="39"/>
      <c r="J232" s="39"/>
      <c r="K232" s="39"/>
      <c r="L232" s="39"/>
      <c r="M232" s="39"/>
      <c r="N232" s="39"/>
      <c r="O232" s="212"/>
    </row>
    <row r="233" spans="3:15">
      <c r="C233" s="39"/>
      <c r="D233" s="39"/>
      <c r="E233" s="39"/>
      <c r="F233" s="39"/>
      <c r="G233" s="39"/>
      <c r="H233" s="39"/>
      <c r="I233" s="39"/>
      <c r="J233" s="39"/>
      <c r="K233" s="39"/>
      <c r="L233" s="39"/>
      <c r="M233" s="39"/>
      <c r="N233" s="39"/>
      <c r="O233" s="212"/>
    </row>
    <row r="234" spans="3:15">
      <c r="C234" s="39"/>
      <c r="D234" s="39"/>
      <c r="E234" s="39"/>
      <c r="F234" s="39"/>
      <c r="G234" s="39"/>
      <c r="H234" s="39"/>
      <c r="I234" s="39"/>
      <c r="J234" s="39"/>
      <c r="K234" s="39"/>
      <c r="L234" s="39"/>
      <c r="M234" s="39"/>
      <c r="N234" s="39"/>
      <c r="O234" s="212"/>
    </row>
    <row r="235" spans="3:15">
      <c r="C235" s="39"/>
      <c r="D235" s="39"/>
      <c r="E235" s="39"/>
      <c r="F235" s="39"/>
      <c r="G235" s="39"/>
      <c r="H235" s="39"/>
      <c r="I235" s="39"/>
      <c r="J235" s="39"/>
      <c r="K235" s="39"/>
      <c r="L235" s="39"/>
      <c r="M235" s="39"/>
      <c r="N235" s="39"/>
      <c r="O235" s="212"/>
    </row>
    <row r="236" spans="3:15">
      <c r="C236" s="39"/>
      <c r="D236" s="39"/>
      <c r="E236" s="39"/>
      <c r="F236" s="39"/>
      <c r="G236" s="39"/>
      <c r="H236" s="39"/>
      <c r="I236" s="39"/>
      <c r="J236" s="39"/>
      <c r="K236" s="39"/>
      <c r="L236" s="39"/>
      <c r="M236" s="39"/>
      <c r="N236" s="39"/>
      <c r="O236" s="212"/>
    </row>
    <row r="237" spans="3:15">
      <c r="C237" s="39"/>
      <c r="D237" s="39"/>
      <c r="E237" s="39"/>
      <c r="F237" s="39"/>
      <c r="G237" s="39"/>
      <c r="H237" s="39"/>
      <c r="I237" s="39"/>
      <c r="J237" s="39"/>
      <c r="K237" s="39"/>
      <c r="L237" s="39"/>
      <c r="M237" s="39"/>
      <c r="N237" s="39"/>
      <c r="O237" s="212"/>
    </row>
    <row r="238" spans="3:15">
      <c r="C238" s="39"/>
      <c r="D238" s="39"/>
      <c r="E238" s="39"/>
      <c r="F238" s="39"/>
      <c r="G238" s="39"/>
      <c r="H238" s="39"/>
      <c r="I238" s="39"/>
      <c r="J238" s="39"/>
      <c r="K238" s="39"/>
      <c r="L238" s="39"/>
      <c r="M238" s="39"/>
      <c r="N238" s="39"/>
      <c r="O238" s="212"/>
    </row>
    <row r="239" spans="3:15">
      <c r="C239" s="39"/>
      <c r="D239" s="39"/>
      <c r="E239" s="39"/>
      <c r="F239" s="39"/>
      <c r="G239" s="39"/>
      <c r="H239" s="39"/>
      <c r="I239" s="39"/>
      <c r="J239" s="39"/>
      <c r="K239" s="39"/>
      <c r="L239" s="39"/>
      <c r="M239" s="39"/>
      <c r="N239" s="39"/>
      <c r="O239" s="212"/>
    </row>
    <row r="240" spans="3:15">
      <c r="C240" s="39"/>
      <c r="D240" s="39"/>
      <c r="E240" s="39"/>
      <c r="F240" s="39"/>
      <c r="G240" s="39"/>
      <c r="H240" s="39"/>
      <c r="I240" s="39"/>
      <c r="J240" s="39"/>
      <c r="K240" s="39"/>
      <c r="L240" s="39"/>
      <c r="M240" s="39"/>
      <c r="N240" s="39"/>
      <c r="O240" s="212"/>
    </row>
    <row r="241" spans="3:15">
      <c r="C241" s="39"/>
      <c r="D241" s="39"/>
      <c r="E241" s="39"/>
      <c r="F241" s="39"/>
      <c r="G241" s="39"/>
      <c r="H241" s="39"/>
      <c r="I241" s="39"/>
      <c r="J241" s="39"/>
      <c r="K241" s="39"/>
      <c r="L241" s="39"/>
      <c r="M241" s="39"/>
      <c r="N241" s="39"/>
      <c r="O241" s="212"/>
    </row>
    <row r="242" spans="3:15">
      <c r="C242" s="39"/>
      <c r="D242" s="39"/>
      <c r="E242" s="39"/>
      <c r="F242" s="39"/>
      <c r="G242" s="39"/>
      <c r="H242" s="39"/>
      <c r="I242" s="39"/>
      <c r="J242" s="39"/>
      <c r="K242" s="39"/>
      <c r="L242" s="39"/>
      <c r="M242" s="39"/>
      <c r="N242" s="39"/>
      <c r="O242" s="212"/>
    </row>
    <row r="243" spans="3:15">
      <c r="C243" s="39"/>
      <c r="D243" s="39"/>
      <c r="E243" s="39"/>
      <c r="F243" s="39"/>
      <c r="G243" s="39"/>
      <c r="H243" s="39"/>
      <c r="I243" s="39"/>
      <c r="J243" s="39"/>
      <c r="K243" s="39"/>
      <c r="L243" s="39"/>
      <c r="M243" s="39"/>
      <c r="N243" s="39"/>
      <c r="O243" s="212"/>
    </row>
    <row r="244" spans="3:15">
      <c r="C244" s="39"/>
      <c r="D244" s="39"/>
      <c r="E244" s="39"/>
      <c r="F244" s="39"/>
      <c r="G244" s="39"/>
      <c r="H244" s="39"/>
      <c r="I244" s="39"/>
      <c r="J244" s="39"/>
      <c r="K244" s="39"/>
      <c r="L244" s="39"/>
      <c r="M244" s="39"/>
      <c r="N244" s="39"/>
      <c r="O244" s="212"/>
    </row>
    <row r="245" spans="3:15">
      <c r="C245" s="39"/>
      <c r="D245" s="39"/>
      <c r="E245" s="39"/>
      <c r="F245" s="39"/>
      <c r="G245" s="39"/>
      <c r="H245" s="39"/>
      <c r="I245" s="39"/>
      <c r="J245" s="39"/>
      <c r="K245" s="39"/>
      <c r="L245" s="39"/>
      <c r="M245" s="39"/>
      <c r="N245" s="39"/>
      <c r="O245" s="212"/>
    </row>
    <row r="246" spans="3:15">
      <c r="C246" s="39"/>
      <c r="D246" s="39"/>
      <c r="E246" s="39"/>
      <c r="F246" s="39"/>
      <c r="G246" s="39"/>
      <c r="H246" s="39"/>
      <c r="I246" s="39"/>
      <c r="J246" s="39"/>
      <c r="K246" s="39"/>
      <c r="L246" s="39"/>
      <c r="M246" s="39"/>
      <c r="N246" s="39"/>
      <c r="O246" s="212"/>
    </row>
    <row r="247" spans="3:15">
      <c r="C247" s="39"/>
      <c r="D247" s="39"/>
      <c r="E247" s="39"/>
      <c r="F247" s="39"/>
      <c r="G247" s="39"/>
      <c r="H247" s="39"/>
      <c r="I247" s="39"/>
      <c r="J247" s="39"/>
      <c r="K247" s="39"/>
      <c r="L247" s="39"/>
      <c r="M247" s="39"/>
      <c r="N247" s="39"/>
      <c r="O247" s="212"/>
    </row>
    <row r="248" spans="3:15">
      <c r="C248" s="39"/>
      <c r="D248" s="39"/>
      <c r="E248" s="39"/>
      <c r="F248" s="39"/>
      <c r="G248" s="39"/>
      <c r="H248" s="39"/>
      <c r="I248" s="39"/>
      <c r="J248" s="39"/>
      <c r="K248" s="39"/>
      <c r="L248" s="39"/>
      <c r="M248" s="39"/>
      <c r="N248" s="39"/>
      <c r="O248" s="212"/>
    </row>
    <row r="249" spans="3:15">
      <c r="C249" s="39"/>
      <c r="D249" s="39"/>
      <c r="E249" s="39"/>
      <c r="F249" s="39"/>
      <c r="G249" s="39"/>
      <c r="H249" s="39"/>
      <c r="I249" s="39"/>
      <c r="J249" s="39"/>
      <c r="K249" s="39"/>
      <c r="L249" s="39"/>
      <c r="M249" s="39"/>
      <c r="N249" s="39"/>
      <c r="O249" s="212"/>
    </row>
    <row r="250" spans="3:15">
      <c r="C250" s="39"/>
      <c r="D250" s="39"/>
      <c r="E250" s="39"/>
      <c r="F250" s="39"/>
      <c r="G250" s="39"/>
      <c r="H250" s="39"/>
      <c r="I250" s="39"/>
      <c r="J250" s="39"/>
      <c r="K250" s="39"/>
      <c r="L250" s="39"/>
      <c r="M250" s="39"/>
      <c r="N250" s="39"/>
      <c r="O250" s="212"/>
    </row>
    <row r="251" spans="3:15">
      <c r="C251" s="39"/>
      <c r="D251" s="39"/>
      <c r="E251" s="39"/>
      <c r="F251" s="39"/>
      <c r="G251" s="39"/>
      <c r="H251" s="39"/>
      <c r="I251" s="39"/>
      <c r="J251" s="39"/>
      <c r="K251" s="39"/>
      <c r="L251" s="39"/>
      <c r="M251" s="39"/>
      <c r="N251" s="39"/>
      <c r="O251" s="212"/>
    </row>
    <row r="252" spans="3:15">
      <c r="C252" s="39"/>
      <c r="D252" s="39"/>
      <c r="E252" s="39"/>
      <c r="F252" s="39"/>
      <c r="G252" s="39"/>
      <c r="H252" s="39"/>
      <c r="I252" s="39"/>
      <c r="J252" s="39"/>
      <c r="K252" s="39"/>
      <c r="L252" s="39"/>
      <c r="M252" s="39"/>
      <c r="N252" s="39"/>
      <c r="O252" s="212"/>
    </row>
    <row r="253" spans="3:15">
      <c r="C253" s="39"/>
      <c r="D253" s="39"/>
      <c r="E253" s="39"/>
      <c r="F253" s="39"/>
      <c r="G253" s="39"/>
      <c r="H253" s="39"/>
      <c r="I253" s="39"/>
      <c r="J253" s="39"/>
      <c r="K253" s="39"/>
      <c r="L253" s="39"/>
      <c r="M253" s="39"/>
      <c r="N253" s="39"/>
      <c r="O253" s="212"/>
    </row>
    <row r="254" spans="3:15">
      <c r="C254" s="39"/>
      <c r="D254" s="39"/>
      <c r="E254" s="39"/>
      <c r="F254" s="39"/>
      <c r="G254" s="39"/>
      <c r="H254" s="39"/>
      <c r="I254" s="39"/>
      <c r="J254" s="39"/>
      <c r="K254" s="39"/>
      <c r="L254" s="39"/>
      <c r="M254" s="39"/>
      <c r="N254" s="39"/>
      <c r="O254" s="212"/>
    </row>
    <row r="255" spans="3:15">
      <c r="C255" s="39"/>
      <c r="D255" s="39"/>
      <c r="E255" s="39"/>
      <c r="F255" s="39"/>
      <c r="G255" s="39"/>
      <c r="H255" s="39"/>
      <c r="I255" s="39"/>
      <c r="J255" s="39"/>
      <c r="K255" s="39"/>
      <c r="L255" s="39"/>
      <c r="M255" s="39"/>
      <c r="N255" s="39"/>
      <c r="O255" s="212"/>
    </row>
    <row r="256" spans="3:15">
      <c r="C256" s="39"/>
      <c r="D256" s="39"/>
      <c r="E256" s="39"/>
      <c r="F256" s="39"/>
      <c r="G256" s="39"/>
      <c r="H256" s="39"/>
      <c r="I256" s="39"/>
      <c r="J256" s="39"/>
      <c r="K256" s="39"/>
      <c r="L256" s="39"/>
      <c r="M256" s="39"/>
      <c r="N256" s="39"/>
      <c r="O256" s="212"/>
    </row>
    <row r="257" spans="3:15">
      <c r="C257" s="39"/>
      <c r="D257" s="39"/>
      <c r="E257" s="39"/>
      <c r="F257" s="39"/>
      <c r="G257" s="39"/>
      <c r="H257" s="39"/>
      <c r="I257" s="39"/>
      <c r="J257" s="39"/>
      <c r="K257" s="39"/>
      <c r="L257" s="39"/>
      <c r="M257" s="39"/>
      <c r="N257" s="39"/>
      <c r="O257" s="212"/>
    </row>
    <row r="258" spans="3:15">
      <c r="C258" s="39"/>
      <c r="D258" s="39"/>
      <c r="E258" s="39"/>
      <c r="F258" s="39"/>
      <c r="G258" s="39"/>
      <c r="H258" s="39"/>
      <c r="I258" s="39"/>
      <c r="J258" s="39"/>
      <c r="K258" s="39"/>
      <c r="L258" s="39"/>
      <c r="M258" s="39"/>
      <c r="N258" s="39"/>
      <c r="O258" s="212"/>
    </row>
    <row r="259" spans="3:15">
      <c r="C259" s="39"/>
      <c r="D259" s="39"/>
      <c r="E259" s="39"/>
      <c r="F259" s="39"/>
      <c r="G259" s="39"/>
      <c r="H259" s="39"/>
      <c r="I259" s="39"/>
      <c r="J259" s="39"/>
      <c r="K259" s="39"/>
      <c r="L259" s="39"/>
      <c r="M259" s="39"/>
      <c r="N259" s="39"/>
      <c r="O259" s="212"/>
    </row>
    <row r="260" spans="3:15">
      <c r="C260" s="39"/>
      <c r="D260" s="39"/>
      <c r="E260" s="39"/>
      <c r="F260" s="39"/>
      <c r="G260" s="39"/>
      <c r="H260" s="39"/>
      <c r="I260" s="39"/>
      <c r="J260" s="39"/>
      <c r="K260" s="39"/>
      <c r="L260" s="39"/>
      <c r="M260" s="39"/>
      <c r="N260" s="39"/>
      <c r="O260" s="212"/>
    </row>
    <row r="261" spans="3:15">
      <c r="C261" s="39"/>
      <c r="D261" s="39"/>
      <c r="E261" s="39"/>
      <c r="F261" s="39"/>
      <c r="G261" s="39"/>
      <c r="H261" s="39"/>
      <c r="I261" s="39"/>
      <c r="J261" s="39"/>
      <c r="K261" s="39"/>
      <c r="L261" s="39"/>
      <c r="M261" s="39"/>
      <c r="N261" s="39"/>
      <c r="O261" s="212"/>
    </row>
    <row r="262" spans="3:15">
      <c r="C262" s="39"/>
      <c r="D262" s="39"/>
      <c r="E262" s="39"/>
      <c r="F262" s="39"/>
      <c r="G262" s="39"/>
      <c r="H262" s="39"/>
      <c r="I262" s="39"/>
      <c r="J262" s="39"/>
      <c r="K262" s="39"/>
      <c r="L262" s="39"/>
      <c r="M262" s="39"/>
      <c r="N262" s="39"/>
      <c r="O262" s="212"/>
    </row>
    <row r="263" spans="3:15">
      <c r="C263" s="39"/>
      <c r="D263" s="39"/>
      <c r="E263" s="39"/>
      <c r="F263" s="39"/>
      <c r="G263" s="39"/>
      <c r="H263" s="39"/>
      <c r="I263" s="39"/>
      <c r="J263" s="39"/>
      <c r="K263" s="39"/>
      <c r="L263" s="39"/>
      <c r="M263" s="39"/>
      <c r="N263" s="39"/>
      <c r="O263" s="212"/>
    </row>
    <row r="264" spans="3:15">
      <c r="C264" s="39"/>
      <c r="D264" s="39"/>
      <c r="E264" s="39"/>
      <c r="F264" s="39"/>
      <c r="G264" s="39"/>
      <c r="H264" s="39"/>
      <c r="I264" s="39"/>
      <c r="J264" s="39"/>
      <c r="K264" s="39"/>
      <c r="L264" s="39"/>
      <c r="M264" s="39"/>
      <c r="N264" s="39"/>
      <c r="O264" s="212"/>
    </row>
    <row r="265" spans="3:15">
      <c r="C265" s="39"/>
      <c r="D265" s="39"/>
      <c r="E265" s="39"/>
      <c r="F265" s="39"/>
      <c r="G265" s="39"/>
      <c r="H265" s="39"/>
      <c r="I265" s="39"/>
      <c r="J265" s="39"/>
      <c r="K265" s="39"/>
      <c r="L265" s="39"/>
      <c r="M265" s="39"/>
      <c r="N265" s="39"/>
      <c r="O265" s="212"/>
    </row>
    <row r="266" spans="3:15">
      <c r="C266" s="39"/>
      <c r="D266" s="39"/>
      <c r="E266" s="39"/>
      <c r="F266" s="39"/>
      <c r="G266" s="39"/>
      <c r="H266" s="39"/>
      <c r="I266" s="39"/>
      <c r="J266" s="39"/>
      <c r="K266" s="39"/>
      <c r="L266" s="39"/>
      <c r="M266" s="39"/>
      <c r="N266" s="39"/>
      <c r="O266" s="212"/>
    </row>
    <row r="267" spans="3:15">
      <c r="C267" s="39"/>
      <c r="D267" s="39"/>
      <c r="E267" s="39"/>
      <c r="F267" s="39"/>
      <c r="G267" s="39"/>
      <c r="H267" s="39"/>
      <c r="I267" s="39"/>
      <c r="J267" s="39"/>
      <c r="K267" s="39"/>
      <c r="L267" s="39"/>
      <c r="M267" s="39"/>
      <c r="N267" s="39"/>
      <c r="O267" s="212"/>
    </row>
    <row r="268" spans="3:15">
      <c r="C268" s="39"/>
      <c r="D268" s="39"/>
      <c r="E268" s="39"/>
      <c r="F268" s="39"/>
      <c r="G268" s="39"/>
      <c r="H268" s="39"/>
      <c r="I268" s="39"/>
      <c r="J268" s="39"/>
      <c r="K268" s="39"/>
      <c r="L268" s="39"/>
      <c r="M268" s="39"/>
      <c r="N268" s="39"/>
      <c r="O268" s="212"/>
    </row>
    <row r="269" spans="3:15">
      <c r="C269" s="39"/>
      <c r="D269" s="39"/>
      <c r="E269" s="39"/>
      <c r="F269" s="39"/>
      <c r="G269" s="39"/>
      <c r="H269" s="39"/>
      <c r="I269" s="39"/>
      <c r="J269" s="39"/>
      <c r="K269" s="39"/>
      <c r="L269" s="39"/>
      <c r="M269" s="39"/>
      <c r="N269" s="39"/>
      <c r="O269" s="212"/>
    </row>
    <row r="270" spans="3:15">
      <c r="C270" s="39"/>
      <c r="D270" s="39"/>
      <c r="E270" s="39"/>
      <c r="F270" s="39"/>
      <c r="G270" s="39"/>
      <c r="H270" s="39"/>
      <c r="I270" s="39"/>
      <c r="J270" s="39"/>
      <c r="K270" s="39"/>
      <c r="L270" s="39"/>
      <c r="M270" s="39"/>
      <c r="N270" s="39"/>
      <c r="O270" s="212"/>
    </row>
    <row r="271" spans="3:15">
      <c r="C271" s="39"/>
      <c r="D271" s="39"/>
      <c r="E271" s="39"/>
      <c r="F271" s="39"/>
      <c r="G271" s="39"/>
      <c r="H271" s="39"/>
      <c r="I271" s="39"/>
      <c r="J271" s="39"/>
      <c r="K271" s="39"/>
      <c r="L271" s="39"/>
      <c r="M271" s="39"/>
      <c r="N271" s="39"/>
      <c r="O271" s="212"/>
    </row>
    <row r="272" spans="3:15">
      <c r="C272" s="39"/>
      <c r="D272" s="39"/>
      <c r="E272" s="39"/>
      <c r="F272" s="39"/>
      <c r="G272" s="39"/>
      <c r="H272" s="39"/>
      <c r="I272" s="39"/>
      <c r="J272" s="39"/>
      <c r="K272" s="39"/>
      <c r="L272" s="39"/>
      <c r="M272" s="39"/>
      <c r="N272" s="39"/>
      <c r="O272" s="212"/>
    </row>
    <row r="273" spans="3:15">
      <c r="C273" s="39"/>
      <c r="D273" s="39"/>
      <c r="E273" s="39"/>
      <c r="F273" s="39"/>
      <c r="G273" s="39"/>
      <c r="H273" s="39"/>
      <c r="I273" s="39"/>
      <c r="J273" s="39"/>
      <c r="K273" s="39"/>
      <c r="L273" s="39"/>
      <c r="M273" s="39"/>
      <c r="N273" s="39"/>
      <c r="O273" s="212"/>
    </row>
    <row r="274" spans="3:15">
      <c r="C274" s="39"/>
      <c r="D274" s="39"/>
      <c r="E274" s="39"/>
      <c r="F274" s="39"/>
      <c r="G274" s="39"/>
      <c r="H274" s="39"/>
      <c r="I274" s="39"/>
      <c r="J274" s="39"/>
      <c r="K274" s="39"/>
      <c r="L274" s="39"/>
      <c r="M274" s="39"/>
      <c r="N274" s="39"/>
      <c r="O274" s="212"/>
    </row>
    <row r="275" spans="3:15">
      <c r="C275" s="39"/>
      <c r="D275" s="39"/>
      <c r="E275" s="39"/>
      <c r="F275" s="39"/>
      <c r="G275" s="39"/>
      <c r="H275" s="39"/>
      <c r="I275" s="39"/>
      <c r="J275" s="39"/>
      <c r="K275" s="39"/>
      <c r="L275" s="39"/>
      <c r="M275" s="39"/>
      <c r="N275" s="39"/>
      <c r="O275" s="212"/>
    </row>
    <row r="276" spans="3:15">
      <c r="C276" s="39"/>
      <c r="D276" s="39"/>
      <c r="E276" s="39"/>
      <c r="F276" s="39"/>
      <c r="G276" s="39"/>
      <c r="H276" s="39"/>
      <c r="I276" s="39"/>
      <c r="J276" s="39"/>
      <c r="K276" s="39"/>
      <c r="L276" s="39"/>
      <c r="M276" s="39"/>
      <c r="N276" s="39"/>
      <c r="O276" s="212"/>
    </row>
    <row r="277" spans="3:15">
      <c r="C277" s="39"/>
      <c r="D277" s="39"/>
      <c r="E277" s="39"/>
      <c r="F277" s="39"/>
      <c r="G277" s="39"/>
      <c r="H277" s="39"/>
      <c r="I277" s="39"/>
      <c r="J277" s="39"/>
      <c r="K277" s="39"/>
      <c r="L277" s="39"/>
      <c r="M277" s="39"/>
      <c r="N277" s="39"/>
      <c r="O277" s="212"/>
    </row>
    <row r="278" spans="3:15">
      <c r="C278" s="39"/>
      <c r="D278" s="39"/>
      <c r="E278" s="39"/>
      <c r="F278" s="39"/>
      <c r="G278" s="39"/>
      <c r="H278" s="39"/>
      <c r="I278" s="39"/>
      <c r="J278" s="39"/>
      <c r="K278" s="39"/>
      <c r="L278" s="39"/>
      <c r="M278" s="39"/>
      <c r="N278" s="39"/>
      <c r="O278" s="212"/>
    </row>
    <row r="279" spans="3:15">
      <c r="C279" s="39"/>
      <c r="D279" s="39"/>
      <c r="E279" s="39"/>
      <c r="F279" s="39"/>
      <c r="G279" s="39"/>
      <c r="H279" s="39"/>
      <c r="I279" s="39"/>
      <c r="J279" s="39"/>
      <c r="K279" s="39"/>
      <c r="L279" s="39"/>
      <c r="M279" s="39"/>
      <c r="N279" s="39"/>
      <c r="O279" s="212"/>
    </row>
    <row r="280" spans="3:15">
      <c r="C280" s="39"/>
      <c r="D280" s="39"/>
      <c r="E280" s="39"/>
      <c r="F280" s="39"/>
      <c r="G280" s="39"/>
      <c r="H280" s="39"/>
      <c r="I280" s="39"/>
      <c r="J280" s="39"/>
      <c r="K280" s="39"/>
      <c r="L280" s="39"/>
      <c r="M280" s="39"/>
      <c r="N280" s="39"/>
      <c r="O280" s="212"/>
    </row>
    <row r="281" spans="3:15">
      <c r="C281" s="39"/>
      <c r="D281" s="39"/>
      <c r="E281" s="39"/>
      <c r="F281" s="39"/>
      <c r="G281" s="39"/>
      <c r="H281" s="39"/>
      <c r="I281" s="39"/>
      <c r="J281" s="39"/>
      <c r="K281" s="39"/>
      <c r="L281" s="39"/>
      <c r="M281" s="39"/>
      <c r="N281" s="39"/>
      <c r="O281" s="212"/>
    </row>
    <row r="282" spans="3:15">
      <c r="C282" s="39"/>
      <c r="D282" s="39"/>
      <c r="E282" s="39"/>
      <c r="F282" s="39"/>
      <c r="G282" s="39"/>
      <c r="H282" s="39"/>
      <c r="I282" s="39"/>
      <c r="J282" s="39"/>
      <c r="K282" s="39"/>
      <c r="L282" s="39"/>
      <c r="M282" s="39"/>
      <c r="N282" s="39"/>
      <c r="O282" s="212"/>
    </row>
    <row r="283" spans="3:15">
      <c r="C283" s="39"/>
      <c r="D283" s="39"/>
      <c r="E283" s="39"/>
      <c r="F283" s="39"/>
      <c r="G283" s="39"/>
      <c r="H283" s="39"/>
      <c r="I283" s="39"/>
      <c r="J283" s="39"/>
      <c r="K283" s="39"/>
      <c r="L283" s="39"/>
      <c r="M283" s="39"/>
      <c r="N283" s="39"/>
      <c r="O283" s="212"/>
    </row>
    <row r="284" spans="3:15">
      <c r="C284" s="39"/>
      <c r="D284" s="39"/>
      <c r="E284" s="39"/>
      <c r="F284" s="39"/>
      <c r="G284" s="39"/>
      <c r="H284" s="39"/>
      <c r="I284" s="39"/>
      <c r="J284" s="39"/>
      <c r="K284" s="39"/>
      <c r="L284" s="39"/>
      <c r="M284" s="39"/>
      <c r="N284" s="39"/>
      <c r="O284" s="212"/>
    </row>
    <row r="285" spans="3:15">
      <c r="C285" s="39"/>
      <c r="D285" s="39"/>
      <c r="E285" s="39"/>
      <c r="F285" s="39"/>
      <c r="G285" s="39"/>
      <c r="H285" s="39"/>
      <c r="I285" s="39"/>
      <c r="J285" s="39"/>
      <c r="K285" s="39"/>
      <c r="L285" s="39"/>
      <c r="M285" s="39"/>
      <c r="N285" s="39"/>
      <c r="O285" s="212"/>
    </row>
    <row r="286" spans="3:15">
      <c r="C286" s="39"/>
      <c r="D286" s="39"/>
      <c r="E286" s="39"/>
      <c r="F286" s="39"/>
      <c r="G286" s="39"/>
      <c r="H286" s="39"/>
      <c r="I286" s="39"/>
      <c r="J286" s="39"/>
      <c r="K286" s="39"/>
      <c r="L286" s="39"/>
      <c r="M286" s="39"/>
      <c r="N286" s="39"/>
      <c r="O286" s="212"/>
    </row>
    <row r="287" spans="3:15">
      <c r="C287" s="39"/>
      <c r="D287" s="39"/>
      <c r="E287" s="39"/>
      <c r="F287" s="39"/>
      <c r="G287" s="39"/>
      <c r="H287" s="39"/>
      <c r="I287" s="39"/>
      <c r="J287" s="39"/>
      <c r="K287" s="39"/>
      <c r="L287" s="39"/>
      <c r="M287" s="39"/>
      <c r="N287" s="39"/>
      <c r="O287" s="212"/>
    </row>
    <row r="288" spans="3:15">
      <c r="C288" s="39"/>
      <c r="D288" s="39"/>
      <c r="E288" s="39"/>
      <c r="F288" s="39"/>
      <c r="G288" s="39"/>
      <c r="H288" s="39"/>
      <c r="I288" s="39"/>
      <c r="J288" s="39"/>
      <c r="K288" s="39"/>
      <c r="L288" s="39"/>
      <c r="M288" s="39"/>
      <c r="N288" s="39"/>
      <c r="O288" s="212"/>
    </row>
    <row r="289" spans="3:15">
      <c r="C289" s="39"/>
      <c r="D289" s="39"/>
      <c r="E289" s="39"/>
      <c r="F289" s="39"/>
      <c r="G289" s="39"/>
      <c r="H289" s="39"/>
      <c r="I289" s="39"/>
      <c r="J289" s="39"/>
      <c r="K289" s="39"/>
      <c r="L289" s="39"/>
      <c r="M289" s="39"/>
      <c r="N289" s="39"/>
      <c r="O289" s="212"/>
    </row>
    <row r="290" spans="3:15">
      <c r="C290" s="39"/>
      <c r="D290" s="39"/>
      <c r="E290" s="39"/>
      <c r="F290" s="39"/>
      <c r="G290" s="39"/>
      <c r="H290" s="39"/>
      <c r="I290" s="39"/>
      <c r="J290" s="39"/>
      <c r="K290" s="39"/>
      <c r="L290" s="39"/>
      <c r="M290" s="39"/>
      <c r="N290" s="39"/>
      <c r="O290" s="212"/>
    </row>
    <row r="291" spans="3:15">
      <c r="C291" s="39"/>
      <c r="D291" s="39"/>
      <c r="E291" s="39"/>
      <c r="F291" s="39"/>
      <c r="G291" s="39"/>
      <c r="H291" s="39"/>
      <c r="I291" s="39"/>
      <c r="J291" s="39"/>
      <c r="K291" s="39"/>
      <c r="L291" s="39"/>
      <c r="M291" s="39"/>
      <c r="N291" s="39"/>
      <c r="O291" s="212"/>
    </row>
    <row r="292" spans="3:15">
      <c r="C292" s="39"/>
      <c r="D292" s="39"/>
      <c r="E292" s="39"/>
      <c r="F292" s="39"/>
      <c r="G292" s="39"/>
      <c r="H292" s="39"/>
      <c r="I292" s="39"/>
      <c r="J292" s="39"/>
      <c r="K292" s="39"/>
      <c r="L292" s="39"/>
      <c r="M292" s="39"/>
      <c r="N292" s="39"/>
      <c r="O292" s="212"/>
    </row>
    <row r="293" spans="3:15">
      <c r="C293" s="39"/>
      <c r="D293" s="39"/>
      <c r="E293" s="39"/>
      <c r="F293" s="39"/>
      <c r="G293" s="39"/>
      <c r="H293" s="39"/>
      <c r="I293" s="39"/>
      <c r="J293" s="39"/>
      <c r="K293" s="39"/>
      <c r="L293" s="39"/>
      <c r="M293" s="39"/>
      <c r="N293" s="39"/>
      <c r="O293" s="212"/>
    </row>
    <row r="294" spans="3:15">
      <c r="C294" s="39"/>
      <c r="D294" s="39"/>
      <c r="E294" s="39"/>
      <c r="F294" s="39"/>
      <c r="G294" s="39"/>
      <c r="H294" s="39"/>
      <c r="I294" s="39"/>
      <c r="J294" s="39"/>
      <c r="K294" s="39"/>
      <c r="L294" s="39"/>
      <c r="M294" s="39"/>
      <c r="N294" s="39"/>
      <c r="O294" s="212"/>
    </row>
    <row r="295" spans="3:15">
      <c r="C295" s="39"/>
      <c r="D295" s="39"/>
      <c r="E295" s="39"/>
      <c r="F295" s="39"/>
      <c r="G295" s="39"/>
      <c r="H295" s="39"/>
      <c r="I295" s="39"/>
      <c r="J295" s="39"/>
      <c r="K295" s="39"/>
      <c r="L295" s="39"/>
      <c r="M295" s="39"/>
      <c r="N295" s="39"/>
      <c r="O295" s="212"/>
    </row>
    <row r="296" spans="3:15">
      <c r="C296" s="39"/>
      <c r="D296" s="39"/>
      <c r="E296" s="39"/>
      <c r="F296" s="39"/>
      <c r="G296" s="39"/>
      <c r="H296" s="39"/>
      <c r="I296" s="39"/>
      <c r="J296" s="39"/>
      <c r="K296" s="39"/>
      <c r="L296" s="39"/>
      <c r="M296" s="39"/>
      <c r="N296" s="39"/>
      <c r="O296" s="212"/>
    </row>
    <row r="297" spans="3:15">
      <c r="C297" s="39"/>
      <c r="D297" s="39"/>
      <c r="E297" s="39"/>
      <c r="F297" s="39"/>
      <c r="G297" s="39"/>
      <c r="H297" s="39"/>
      <c r="I297" s="39"/>
      <c r="J297" s="39"/>
      <c r="K297" s="39"/>
      <c r="L297" s="39"/>
      <c r="M297" s="39"/>
      <c r="N297" s="39"/>
      <c r="O297" s="212"/>
    </row>
    <row r="298" spans="3:15">
      <c r="C298" s="39"/>
      <c r="D298" s="39"/>
      <c r="E298" s="39"/>
      <c r="F298" s="39"/>
      <c r="G298" s="39"/>
      <c r="H298" s="39"/>
      <c r="I298" s="39"/>
      <c r="J298" s="39"/>
      <c r="K298" s="39"/>
      <c r="L298" s="39"/>
      <c r="M298" s="39"/>
      <c r="N298" s="39"/>
      <c r="O298" s="212"/>
    </row>
    <row r="299" spans="3:15">
      <c r="C299" s="39"/>
      <c r="D299" s="39"/>
      <c r="E299" s="39"/>
      <c r="F299" s="39"/>
      <c r="G299" s="39"/>
      <c r="H299" s="39"/>
      <c r="I299" s="39"/>
      <c r="J299" s="39"/>
      <c r="K299" s="39"/>
      <c r="L299" s="39"/>
      <c r="M299" s="39"/>
      <c r="N299" s="39"/>
      <c r="O299" s="212"/>
    </row>
    <row r="300" spans="3:15">
      <c r="C300" s="39"/>
      <c r="D300" s="39"/>
      <c r="E300" s="39"/>
      <c r="F300" s="39"/>
      <c r="G300" s="39"/>
      <c r="H300" s="39"/>
      <c r="I300" s="39"/>
      <c r="J300" s="39"/>
      <c r="K300" s="39"/>
      <c r="L300" s="39"/>
      <c r="M300" s="39"/>
      <c r="N300" s="39"/>
      <c r="O300" s="212"/>
    </row>
    <row r="301" spans="3:15">
      <c r="C301" s="39"/>
      <c r="D301" s="39"/>
      <c r="E301" s="39"/>
      <c r="F301" s="39"/>
      <c r="G301" s="39"/>
      <c r="H301" s="39"/>
      <c r="I301" s="39"/>
      <c r="J301" s="39"/>
      <c r="K301" s="39"/>
      <c r="L301" s="39"/>
      <c r="M301" s="39"/>
      <c r="N301" s="39"/>
      <c r="O301" s="212"/>
    </row>
    <row r="302" spans="3:15">
      <c r="C302" s="39"/>
      <c r="D302" s="39"/>
      <c r="E302" s="39"/>
      <c r="F302" s="39"/>
      <c r="G302" s="39"/>
      <c r="H302" s="39"/>
      <c r="I302" s="39"/>
      <c r="J302" s="39"/>
      <c r="K302" s="39"/>
      <c r="L302" s="39"/>
      <c r="M302" s="39"/>
      <c r="N302" s="39"/>
      <c r="O302" s="212"/>
    </row>
    <row r="303" spans="3:15">
      <c r="C303" s="39"/>
      <c r="D303" s="39"/>
      <c r="E303" s="39"/>
      <c r="F303" s="39"/>
      <c r="G303" s="39"/>
      <c r="H303" s="39"/>
      <c r="I303" s="39"/>
      <c r="J303" s="39"/>
      <c r="K303" s="39"/>
      <c r="L303" s="39"/>
      <c r="M303" s="39"/>
      <c r="N303" s="39"/>
      <c r="O303" s="212"/>
    </row>
    <row r="304" spans="3:15">
      <c r="C304" s="39"/>
      <c r="D304" s="39"/>
      <c r="E304" s="39"/>
      <c r="F304" s="39"/>
      <c r="G304" s="39"/>
      <c r="H304" s="39"/>
      <c r="I304" s="39"/>
      <c r="J304" s="39"/>
      <c r="K304" s="39"/>
      <c r="L304" s="39"/>
      <c r="M304" s="39"/>
      <c r="N304" s="39"/>
      <c r="O304" s="212"/>
    </row>
    <row r="305" spans="3:15">
      <c r="C305" s="39"/>
      <c r="D305" s="39"/>
      <c r="E305" s="39"/>
      <c r="F305" s="39"/>
      <c r="G305" s="39"/>
      <c r="H305" s="39"/>
      <c r="I305" s="39"/>
      <c r="J305" s="39"/>
      <c r="K305" s="39"/>
      <c r="L305" s="39"/>
      <c r="M305" s="39"/>
      <c r="N305" s="39"/>
      <c r="O305" s="212"/>
    </row>
    <row r="306" spans="3:15">
      <c r="C306" s="39"/>
      <c r="D306" s="39"/>
      <c r="E306" s="39"/>
      <c r="F306" s="39"/>
      <c r="G306" s="39"/>
      <c r="H306" s="39"/>
      <c r="I306" s="39"/>
      <c r="J306" s="39"/>
      <c r="K306" s="39"/>
      <c r="L306" s="39"/>
      <c r="M306" s="39"/>
      <c r="N306" s="39"/>
      <c r="O306" s="212"/>
    </row>
    <row r="307" spans="3:15">
      <c r="C307" s="39"/>
      <c r="D307" s="39"/>
      <c r="E307" s="39"/>
      <c r="F307" s="39"/>
      <c r="G307" s="39"/>
      <c r="H307" s="39"/>
      <c r="I307" s="39"/>
      <c r="J307" s="39"/>
      <c r="K307" s="39"/>
      <c r="L307" s="39"/>
      <c r="M307" s="39"/>
      <c r="N307" s="39"/>
      <c r="O307" s="212"/>
    </row>
    <row r="308" spans="3:15">
      <c r="C308" s="39"/>
      <c r="D308" s="39"/>
      <c r="E308" s="39"/>
      <c r="F308" s="39"/>
      <c r="G308" s="39"/>
      <c r="H308" s="39"/>
      <c r="I308" s="39"/>
      <c r="J308" s="39"/>
      <c r="K308" s="39"/>
      <c r="L308" s="39"/>
      <c r="M308" s="39"/>
      <c r="N308" s="39"/>
      <c r="O308" s="212"/>
    </row>
    <row r="309" spans="3:15">
      <c r="C309" s="39"/>
      <c r="D309" s="39"/>
      <c r="E309" s="39"/>
      <c r="F309" s="39"/>
      <c r="G309" s="39"/>
      <c r="H309" s="39"/>
      <c r="I309" s="39"/>
      <c r="J309" s="39"/>
      <c r="K309" s="39"/>
      <c r="L309" s="39"/>
      <c r="M309" s="39"/>
      <c r="N309" s="39"/>
      <c r="O309" s="212"/>
    </row>
    <row r="310" spans="3:15">
      <c r="C310" s="39"/>
      <c r="D310" s="39"/>
      <c r="E310" s="39"/>
      <c r="F310" s="39"/>
      <c r="G310" s="39"/>
      <c r="H310" s="39"/>
      <c r="I310" s="39"/>
      <c r="J310" s="39"/>
      <c r="K310" s="39"/>
      <c r="L310" s="39"/>
      <c r="M310" s="39"/>
      <c r="N310" s="39"/>
      <c r="O310" s="212"/>
    </row>
    <row r="311" spans="3:15">
      <c r="C311" s="39"/>
      <c r="D311" s="39"/>
      <c r="E311" s="39"/>
      <c r="F311" s="39"/>
      <c r="G311" s="39"/>
      <c r="H311" s="39"/>
      <c r="I311" s="39"/>
      <c r="J311" s="39"/>
      <c r="K311" s="39"/>
      <c r="L311" s="39"/>
      <c r="M311" s="39"/>
      <c r="N311" s="39"/>
      <c r="O311" s="212"/>
    </row>
    <row r="312" spans="3:15">
      <c r="C312" s="39"/>
      <c r="D312" s="39"/>
      <c r="E312" s="39"/>
      <c r="F312" s="39"/>
      <c r="G312" s="39"/>
      <c r="H312" s="39"/>
      <c r="I312" s="39"/>
      <c r="J312" s="39"/>
      <c r="K312" s="39"/>
      <c r="L312" s="39"/>
      <c r="M312" s="39"/>
      <c r="N312" s="39"/>
      <c r="O312" s="212"/>
    </row>
    <row r="313" spans="3:15">
      <c r="C313" s="39"/>
      <c r="D313" s="39"/>
      <c r="E313" s="39"/>
      <c r="F313" s="39"/>
      <c r="G313" s="39"/>
      <c r="H313" s="39"/>
      <c r="I313" s="39"/>
      <c r="J313" s="39"/>
      <c r="K313" s="39"/>
      <c r="L313" s="39"/>
      <c r="M313" s="39"/>
      <c r="N313" s="39"/>
      <c r="O313" s="212"/>
    </row>
    <row r="314" spans="3:15">
      <c r="C314" s="39"/>
      <c r="D314" s="39"/>
      <c r="E314" s="39"/>
      <c r="F314" s="39"/>
      <c r="G314" s="39"/>
      <c r="H314" s="39"/>
      <c r="I314" s="39"/>
      <c r="J314" s="39"/>
      <c r="K314" s="39"/>
      <c r="L314" s="39"/>
      <c r="M314" s="39"/>
      <c r="N314" s="39"/>
      <c r="O314" s="212"/>
    </row>
    <row r="315" spans="3:15">
      <c r="C315" s="39"/>
      <c r="D315" s="39"/>
      <c r="E315" s="39"/>
      <c r="F315" s="39"/>
      <c r="G315" s="39"/>
      <c r="H315" s="39"/>
      <c r="I315" s="39"/>
      <c r="J315" s="39"/>
      <c r="K315" s="39"/>
      <c r="L315" s="39"/>
      <c r="M315" s="39"/>
      <c r="N315" s="39"/>
      <c r="O315" s="212"/>
    </row>
    <row r="316" spans="3:15">
      <c r="C316" s="39"/>
      <c r="D316" s="39"/>
      <c r="E316" s="39"/>
      <c r="F316" s="39"/>
      <c r="G316" s="39"/>
      <c r="H316" s="39"/>
      <c r="I316" s="39"/>
      <c r="J316" s="39"/>
      <c r="K316" s="39"/>
      <c r="L316" s="39"/>
      <c r="M316" s="39"/>
      <c r="N316" s="39"/>
      <c r="O316" s="212"/>
    </row>
    <row r="317" spans="3:15">
      <c r="C317" s="39"/>
      <c r="D317" s="39"/>
      <c r="E317" s="39"/>
      <c r="F317" s="39"/>
      <c r="G317" s="39"/>
      <c r="H317" s="39"/>
      <c r="I317" s="39"/>
      <c r="J317" s="39"/>
      <c r="K317" s="39"/>
      <c r="L317" s="39"/>
      <c r="M317" s="39"/>
      <c r="N317" s="39"/>
      <c r="O317" s="212"/>
    </row>
    <row r="318" spans="3:15">
      <c r="C318" s="39"/>
      <c r="D318" s="39"/>
      <c r="E318" s="39"/>
      <c r="F318" s="39"/>
      <c r="G318" s="39"/>
      <c r="H318" s="39"/>
      <c r="I318" s="39"/>
      <c r="J318" s="39"/>
      <c r="K318" s="39"/>
      <c r="L318" s="39"/>
      <c r="M318" s="39"/>
      <c r="N318" s="39"/>
      <c r="O318" s="212"/>
    </row>
    <row r="319" spans="3:15">
      <c r="C319" s="39"/>
      <c r="D319" s="39"/>
      <c r="E319" s="39"/>
      <c r="F319" s="39"/>
      <c r="G319" s="39"/>
      <c r="H319" s="39"/>
      <c r="I319" s="39"/>
      <c r="J319" s="39"/>
      <c r="K319" s="39"/>
      <c r="L319" s="39"/>
      <c r="M319" s="39"/>
      <c r="N319" s="39"/>
      <c r="O319" s="212"/>
    </row>
    <row r="320" spans="3:15">
      <c r="C320" s="39"/>
      <c r="D320" s="39"/>
      <c r="E320" s="39"/>
      <c r="F320" s="39"/>
      <c r="G320" s="39"/>
      <c r="H320" s="39"/>
      <c r="I320" s="39"/>
      <c r="J320" s="39"/>
      <c r="K320" s="39"/>
      <c r="L320" s="39"/>
      <c r="M320" s="39"/>
      <c r="N320" s="39"/>
      <c r="O320" s="212"/>
    </row>
    <row r="321" spans="3:15">
      <c r="C321" s="39"/>
      <c r="D321" s="39"/>
      <c r="E321" s="39"/>
      <c r="F321" s="39"/>
      <c r="G321" s="39"/>
      <c r="H321" s="39"/>
      <c r="I321" s="39"/>
      <c r="J321" s="39"/>
      <c r="K321" s="39"/>
      <c r="L321" s="39"/>
      <c r="M321" s="39"/>
      <c r="N321" s="39"/>
      <c r="O321" s="212"/>
    </row>
    <row r="322" spans="3:15">
      <c r="C322" s="39"/>
      <c r="D322" s="39"/>
      <c r="E322" s="39"/>
      <c r="F322" s="39"/>
      <c r="G322" s="39"/>
      <c r="H322" s="39"/>
      <c r="I322" s="39"/>
      <c r="J322" s="39"/>
      <c r="K322" s="39"/>
      <c r="L322" s="39"/>
      <c r="M322" s="39"/>
      <c r="N322" s="39"/>
      <c r="O322" s="212"/>
    </row>
    <row r="323" spans="3:15">
      <c r="C323" s="39"/>
      <c r="D323" s="39"/>
      <c r="E323" s="39"/>
      <c r="F323" s="39"/>
      <c r="G323" s="39"/>
      <c r="H323" s="39"/>
      <c r="I323" s="39"/>
      <c r="J323" s="39"/>
      <c r="K323" s="39"/>
      <c r="L323" s="39"/>
      <c r="M323" s="39"/>
      <c r="N323" s="39"/>
      <c r="O323" s="212"/>
    </row>
    <row r="324" spans="3:15">
      <c r="C324" s="39"/>
      <c r="D324" s="39"/>
      <c r="E324" s="39"/>
      <c r="F324" s="39"/>
      <c r="G324" s="39"/>
      <c r="H324" s="39"/>
      <c r="I324" s="39"/>
      <c r="J324" s="39"/>
      <c r="K324" s="39"/>
      <c r="L324" s="39"/>
      <c r="M324" s="39"/>
      <c r="N324" s="39"/>
      <c r="O324" s="212"/>
    </row>
    <row r="325" spans="3:15">
      <c r="C325" s="39"/>
      <c r="D325" s="39"/>
      <c r="E325" s="39"/>
      <c r="F325" s="39"/>
      <c r="G325" s="39"/>
      <c r="H325" s="39"/>
      <c r="I325" s="39"/>
      <c r="J325" s="39"/>
      <c r="K325" s="39"/>
      <c r="L325" s="39"/>
      <c r="M325" s="39"/>
      <c r="N325" s="39"/>
      <c r="O325" s="212"/>
    </row>
    <row r="326" spans="3:15">
      <c r="C326" s="39"/>
      <c r="D326" s="39"/>
      <c r="E326" s="39"/>
      <c r="F326" s="39"/>
      <c r="G326" s="39"/>
      <c r="H326" s="39"/>
      <c r="I326" s="39"/>
      <c r="J326" s="39"/>
      <c r="K326" s="39"/>
      <c r="L326" s="39"/>
      <c r="M326" s="39"/>
      <c r="N326" s="39"/>
      <c r="O326" s="212"/>
    </row>
    <row r="327" spans="3:15">
      <c r="C327" s="39"/>
      <c r="D327" s="39"/>
      <c r="E327" s="39"/>
      <c r="F327" s="39"/>
      <c r="G327" s="39"/>
      <c r="H327" s="39"/>
      <c r="I327" s="39"/>
      <c r="J327" s="39"/>
      <c r="K327" s="39"/>
      <c r="L327" s="39"/>
      <c r="M327" s="39"/>
      <c r="N327" s="39"/>
      <c r="O327" s="212"/>
    </row>
    <row r="328" spans="3:15">
      <c r="C328" s="39"/>
      <c r="D328" s="39"/>
      <c r="E328" s="39"/>
      <c r="F328" s="39"/>
      <c r="G328" s="39"/>
      <c r="H328" s="39"/>
      <c r="I328" s="39"/>
      <c r="J328" s="39"/>
      <c r="K328" s="39"/>
      <c r="L328" s="39"/>
      <c r="M328" s="39"/>
      <c r="N328" s="39"/>
      <c r="O328" s="212"/>
    </row>
    <row r="329" spans="3:15">
      <c r="C329" s="39"/>
      <c r="D329" s="39"/>
      <c r="E329" s="39"/>
      <c r="F329" s="39"/>
      <c r="G329" s="39"/>
      <c r="H329" s="39"/>
      <c r="I329" s="39"/>
      <c r="J329" s="39"/>
      <c r="K329" s="39"/>
      <c r="L329" s="39"/>
      <c r="M329" s="39"/>
      <c r="N329" s="39"/>
      <c r="O329" s="212"/>
    </row>
    <row r="330" spans="3:15">
      <c r="C330" s="39"/>
      <c r="D330" s="39"/>
      <c r="E330" s="39"/>
      <c r="F330" s="39"/>
      <c r="G330" s="39"/>
      <c r="H330" s="39"/>
      <c r="I330" s="39"/>
      <c r="J330" s="39"/>
      <c r="K330" s="39"/>
      <c r="L330" s="39"/>
      <c r="M330" s="39"/>
      <c r="N330" s="39"/>
      <c r="O330" s="212"/>
    </row>
    <row r="331" spans="3:15">
      <c r="C331" s="39"/>
      <c r="D331" s="39"/>
      <c r="E331" s="39"/>
      <c r="F331" s="39"/>
      <c r="G331" s="39"/>
      <c r="H331" s="39"/>
      <c r="I331" s="39"/>
      <c r="J331" s="39"/>
      <c r="K331" s="39"/>
      <c r="L331" s="39"/>
      <c r="M331" s="39"/>
      <c r="N331" s="39"/>
      <c r="O331" s="212"/>
    </row>
    <row r="332" spans="3:15">
      <c r="C332" s="39"/>
      <c r="D332" s="39"/>
      <c r="E332" s="39"/>
      <c r="F332" s="39"/>
      <c r="G332" s="39"/>
      <c r="H332" s="39"/>
      <c r="I332" s="39"/>
      <c r="J332" s="39"/>
      <c r="K332" s="39"/>
      <c r="L332" s="39"/>
      <c r="M332" s="39"/>
      <c r="N332" s="39"/>
      <c r="O332" s="212"/>
    </row>
    <row r="333" spans="3:15">
      <c r="C333" s="39"/>
      <c r="D333" s="39"/>
      <c r="E333" s="39"/>
      <c r="F333" s="39"/>
      <c r="G333" s="39"/>
      <c r="H333" s="39"/>
      <c r="I333" s="39"/>
      <c r="J333" s="39"/>
      <c r="K333" s="39"/>
      <c r="L333" s="39"/>
      <c r="M333" s="39"/>
      <c r="N333" s="39"/>
      <c r="O333" s="212"/>
    </row>
    <row r="334" spans="3:15">
      <c r="C334" s="39"/>
      <c r="D334" s="39"/>
      <c r="E334" s="39"/>
      <c r="F334" s="39"/>
      <c r="G334" s="39"/>
      <c r="H334" s="39"/>
      <c r="I334" s="39"/>
      <c r="J334" s="39"/>
      <c r="K334" s="39"/>
      <c r="L334" s="39"/>
      <c r="M334" s="39"/>
      <c r="N334" s="39"/>
      <c r="O334" s="212"/>
    </row>
    <row r="335" spans="3:15">
      <c r="C335" s="39"/>
      <c r="D335" s="39"/>
      <c r="E335" s="39"/>
      <c r="F335" s="39"/>
      <c r="G335" s="39"/>
      <c r="H335" s="39"/>
      <c r="I335" s="39"/>
      <c r="J335" s="39"/>
      <c r="K335" s="39"/>
      <c r="L335" s="39"/>
      <c r="M335" s="39"/>
      <c r="N335" s="39"/>
      <c r="O335" s="212"/>
    </row>
    <row r="336" spans="3:15">
      <c r="C336" s="39"/>
      <c r="D336" s="39"/>
      <c r="E336" s="39"/>
      <c r="F336" s="39"/>
      <c r="G336" s="39"/>
      <c r="H336" s="39"/>
      <c r="I336" s="39"/>
      <c r="J336" s="39"/>
      <c r="K336" s="39"/>
      <c r="L336" s="39"/>
      <c r="M336" s="39"/>
      <c r="N336" s="39"/>
      <c r="O336" s="212"/>
    </row>
    <row r="337" spans="3:15">
      <c r="C337" s="39"/>
      <c r="D337" s="39"/>
      <c r="E337" s="39"/>
      <c r="F337" s="39"/>
      <c r="G337" s="39"/>
      <c r="H337" s="39"/>
      <c r="I337" s="39"/>
      <c r="J337" s="39"/>
      <c r="K337" s="39"/>
      <c r="L337" s="39"/>
      <c r="M337" s="39"/>
      <c r="N337" s="39"/>
      <c r="O337" s="212"/>
    </row>
    <row r="338" spans="3:15">
      <c r="C338" s="39"/>
      <c r="D338" s="39"/>
      <c r="E338" s="39"/>
      <c r="F338" s="39"/>
      <c r="G338" s="39"/>
      <c r="H338" s="39"/>
      <c r="I338" s="39"/>
      <c r="J338" s="39"/>
      <c r="K338" s="39"/>
      <c r="L338" s="39"/>
      <c r="M338" s="39"/>
      <c r="N338" s="39"/>
      <c r="O338" s="212"/>
    </row>
    <row r="339" spans="3:15">
      <c r="C339" s="39"/>
      <c r="D339" s="39"/>
      <c r="E339" s="39"/>
      <c r="F339" s="39"/>
      <c r="G339" s="39"/>
      <c r="H339" s="39"/>
      <c r="I339" s="39"/>
      <c r="J339" s="39"/>
      <c r="K339" s="39"/>
      <c r="L339" s="39"/>
      <c r="M339" s="39"/>
      <c r="N339" s="39"/>
      <c r="O339" s="212"/>
    </row>
    <row r="340" spans="3:15">
      <c r="C340" s="39"/>
      <c r="D340" s="39"/>
      <c r="E340" s="39"/>
      <c r="F340" s="39"/>
      <c r="G340" s="39"/>
      <c r="H340" s="39"/>
      <c r="I340" s="39"/>
      <c r="J340" s="39"/>
      <c r="K340" s="39"/>
      <c r="L340" s="39"/>
      <c r="M340" s="39"/>
      <c r="N340" s="39"/>
      <c r="O340" s="212"/>
    </row>
    <row r="341" spans="3:15">
      <c r="C341" s="39"/>
      <c r="D341" s="39"/>
      <c r="E341" s="39"/>
      <c r="F341" s="39"/>
      <c r="G341" s="39"/>
      <c r="H341" s="39"/>
      <c r="I341" s="39"/>
      <c r="J341" s="39"/>
      <c r="K341" s="39"/>
      <c r="L341" s="39"/>
      <c r="M341" s="39"/>
      <c r="N341" s="39"/>
      <c r="O341" s="212"/>
    </row>
    <row r="342" spans="3:15">
      <c r="C342" s="39"/>
      <c r="D342" s="39"/>
      <c r="E342" s="39"/>
      <c r="F342" s="39"/>
      <c r="G342" s="39"/>
      <c r="H342" s="39"/>
      <c r="I342" s="39"/>
      <c r="J342" s="39"/>
      <c r="K342" s="39"/>
      <c r="L342" s="39"/>
      <c r="M342" s="39"/>
      <c r="N342" s="39"/>
      <c r="O342" s="212"/>
    </row>
    <row r="343" spans="3:15">
      <c r="C343" s="39"/>
      <c r="D343" s="39"/>
      <c r="E343" s="39"/>
      <c r="F343" s="39"/>
      <c r="G343" s="39"/>
      <c r="H343" s="39"/>
      <c r="I343" s="39"/>
      <c r="J343" s="39"/>
      <c r="K343" s="39"/>
      <c r="L343" s="39"/>
      <c r="M343" s="39"/>
      <c r="N343" s="39"/>
      <c r="O343" s="212"/>
    </row>
    <row r="344" spans="3:15">
      <c r="C344" s="39"/>
      <c r="D344" s="39"/>
      <c r="E344" s="39"/>
      <c r="F344" s="39"/>
      <c r="G344" s="39"/>
      <c r="H344" s="39"/>
      <c r="I344" s="39"/>
      <c r="J344" s="39"/>
      <c r="K344" s="39"/>
      <c r="L344" s="39"/>
      <c r="M344" s="39"/>
      <c r="N344" s="39"/>
      <c r="O344" s="212"/>
    </row>
    <row r="345" spans="3:15">
      <c r="C345" s="39"/>
      <c r="D345" s="39"/>
      <c r="E345" s="39"/>
      <c r="F345" s="39"/>
      <c r="G345" s="39"/>
      <c r="H345" s="39"/>
      <c r="I345" s="39"/>
      <c r="J345" s="39"/>
      <c r="K345" s="39"/>
      <c r="L345" s="39"/>
      <c r="M345" s="39"/>
      <c r="N345" s="39"/>
      <c r="O345" s="212"/>
    </row>
    <row r="346" spans="3:15">
      <c r="C346" s="39"/>
      <c r="D346" s="39"/>
      <c r="E346" s="39"/>
      <c r="F346" s="39"/>
      <c r="G346" s="39"/>
      <c r="H346" s="39"/>
      <c r="I346" s="39"/>
      <c r="J346" s="39"/>
      <c r="K346" s="39"/>
      <c r="L346" s="39"/>
      <c r="M346" s="39"/>
      <c r="N346" s="39"/>
      <c r="O346" s="212"/>
    </row>
    <row r="347" spans="3:15">
      <c r="C347" s="39"/>
      <c r="D347" s="39"/>
      <c r="E347" s="39"/>
      <c r="F347" s="39"/>
      <c r="G347" s="39"/>
      <c r="H347" s="39"/>
      <c r="I347" s="39"/>
      <c r="J347" s="39"/>
      <c r="K347" s="39"/>
      <c r="L347" s="39"/>
      <c r="M347" s="39"/>
      <c r="N347" s="39"/>
      <c r="O347" s="212"/>
    </row>
    <row r="348" spans="3:15">
      <c r="C348" s="39"/>
      <c r="D348" s="39"/>
      <c r="E348" s="39"/>
      <c r="F348" s="39"/>
      <c r="G348" s="39"/>
      <c r="H348" s="39"/>
      <c r="I348" s="39"/>
      <c r="J348" s="39"/>
      <c r="K348" s="39"/>
      <c r="L348" s="39"/>
      <c r="M348" s="39"/>
      <c r="N348" s="39"/>
      <c r="O348" s="212"/>
    </row>
    <row r="349" spans="3:15">
      <c r="C349" s="39"/>
      <c r="D349" s="39"/>
      <c r="E349" s="39"/>
      <c r="F349" s="39"/>
      <c r="G349" s="39"/>
      <c r="H349" s="39"/>
      <c r="I349" s="39"/>
      <c r="J349" s="39"/>
      <c r="K349" s="39"/>
      <c r="L349" s="39"/>
      <c r="M349" s="39"/>
      <c r="N349" s="39"/>
      <c r="O349" s="212"/>
    </row>
    <row r="350" spans="3:15">
      <c r="C350" s="39"/>
      <c r="D350" s="39"/>
      <c r="E350" s="39"/>
      <c r="F350" s="39"/>
      <c r="G350" s="39"/>
      <c r="H350" s="39"/>
      <c r="I350" s="39"/>
      <c r="J350" s="39"/>
      <c r="K350" s="39"/>
      <c r="L350" s="39"/>
      <c r="M350" s="39"/>
      <c r="N350" s="39"/>
      <c r="O350" s="212"/>
    </row>
    <row r="351" spans="3:15">
      <c r="C351" s="39"/>
      <c r="D351" s="39"/>
      <c r="E351" s="39"/>
      <c r="F351" s="39"/>
      <c r="G351" s="39"/>
      <c r="H351" s="39"/>
      <c r="I351" s="39"/>
      <c r="J351" s="39"/>
      <c r="K351" s="39"/>
      <c r="L351" s="39"/>
      <c r="M351" s="39"/>
      <c r="N351" s="39"/>
      <c r="O351" s="212"/>
    </row>
    <row r="352" spans="3:15">
      <c r="C352" s="39"/>
      <c r="D352" s="39"/>
      <c r="E352" s="39"/>
      <c r="F352" s="39"/>
      <c r="G352" s="39"/>
      <c r="H352" s="39"/>
      <c r="I352" s="39"/>
      <c r="J352" s="39"/>
      <c r="K352" s="39"/>
      <c r="L352" s="39"/>
      <c r="M352" s="39"/>
      <c r="N352" s="39"/>
      <c r="O352" s="212"/>
    </row>
    <row r="353" spans="3:15">
      <c r="C353" s="39"/>
      <c r="D353" s="39"/>
      <c r="E353" s="39"/>
      <c r="F353" s="39"/>
      <c r="G353" s="39"/>
      <c r="H353" s="39"/>
      <c r="I353" s="39"/>
      <c r="J353" s="39"/>
      <c r="K353" s="39"/>
      <c r="L353" s="39"/>
      <c r="M353" s="39"/>
      <c r="N353" s="39"/>
      <c r="O353" s="212"/>
    </row>
    <row r="354" spans="3:15">
      <c r="C354" s="39"/>
      <c r="D354" s="39"/>
      <c r="E354" s="39"/>
      <c r="F354" s="39"/>
      <c r="G354" s="39"/>
      <c r="H354" s="39"/>
      <c r="I354" s="39"/>
      <c r="J354" s="39"/>
      <c r="K354" s="39"/>
      <c r="L354" s="39"/>
      <c r="M354" s="39"/>
      <c r="N354" s="39"/>
      <c r="O354" s="212"/>
    </row>
    <row r="355" spans="3:15">
      <c r="C355" s="39"/>
      <c r="D355" s="39"/>
      <c r="E355" s="39"/>
      <c r="F355" s="39"/>
      <c r="G355" s="39"/>
      <c r="H355" s="39"/>
      <c r="I355" s="39"/>
      <c r="J355" s="39"/>
      <c r="K355" s="39"/>
      <c r="L355" s="39"/>
      <c r="M355" s="39"/>
      <c r="N355" s="39"/>
      <c r="O355" s="212"/>
    </row>
    <row r="356" spans="3:15">
      <c r="C356" s="39"/>
      <c r="D356" s="39"/>
      <c r="E356" s="39"/>
      <c r="F356" s="39"/>
      <c r="G356" s="39"/>
      <c r="H356" s="39"/>
      <c r="I356" s="39"/>
      <c r="J356" s="39"/>
      <c r="K356" s="39"/>
      <c r="L356" s="39"/>
      <c r="M356" s="39"/>
      <c r="N356" s="39"/>
      <c r="O356" s="212"/>
    </row>
    <row r="357" spans="3:15">
      <c r="C357" s="39"/>
      <c r="D357" s="39"/>
      <c r="E357" s="39"/>
      <c r="F357" s="39"/>
      <c r="G357" s="39"/>
      <c r="H357" s="39"/>
      <c r="I357" s="39"/>
      <c r="J357" s="39"/>
      <c r="K357" s="39"/>
      <c r="L357" s="39"/>
      <c r="M357" s="39"/>
      <c r="N357" s="39"/>
      <c r="O357" s="212"/>
    </row>
    <row r="358" spans="3:15">
      <c r="C358" s="39"/>
      <c r="D358" s="39"/>
      <c r="E358" s="39"/>
      <c r="F358" s="39"/>
      <c r="G358" s="39"/>
      <c r="H358" s="39"/>
      <c r="I358" s="39"/>
      <c r="J358" s="39"/>
      <c r="K358" s="39"/>
      <c r="L358" s="39"/>
      <c r="M358" s="39"/>
      <c r="N358" s="39"/>
      <c r="O358" s="212"/>
    </row>
    <row r="359" spans="3:15">
      <c r="C359" s="39"/>
      <c r="D359" s="39"/>
      <c r="E359" s="39"/>
      <c r="F359" s="39"/>
      <c r="G359" s="39"/>
      <c r="H359" s="39"/>
      <c r="I359" s="39"/>
      <c r="J359" s="39"/>
      <c r="K359" s="39"/>
      <c r="L359" s="39"/>
      <c r="M359" s="39"/>
      <c r="N359" s="39"/>
      <c r="O359" s="212"/>
    </row>
    <row r="360" spans="3:15">
      <c r="C360" s="39"/>
      <c r="D360" s="39"/>
      <c r="E360" s="39"/>
      <c r="F360" s="39"/>
      <c r="G360" s="39"/>
      <c r="H360" s="39"/>
      <c r="I360" s="39"/>
      <c r="J360" s="39"/>
      <c r="K360" s="39"/>
      <c r="L360" s="39"/>
      <c r="M360" s="39"/>
      <c r="N360" s="39"/>
      <c r="O360" s="212"/>
    </row>
    <row r="361" spans="3:15">
      <c r="C361" s="39"/>
      <c r="D361" s="39"/>
      <c r="E361" s="39"/>
      <c r="F361" s="39"/>
      <c r="G361" s="39"/>
      <c r="H361" s="39"/>
      <c r="I361" s="39"/>
      <c r="J361" s="39"/>
      <c r="K361" s="39"/>
      <c r="L361" s="39"/>
      <c r="M361" s="39"/>
      <c r="N361" s="39"/>
      <c r="O361" s="212"/>
    </row>
    <row r="362" spans="3:15">
      <c r="C362" s="39"/>
      <c r="D362" s="39"/>
      <c r="E362" s="39"/>
      <c r="F362" s="39"/>
      <c r="G362" s="39"/>
      <c r="H362" s="39"/>
      <c r="I362" s="39"/>
      <c r="J362" s="39"/>
      <c r="K362" s="39"/>
      <c r="L362" s="39"/>
      <c r="M362" s="39"/>
      <c r="N362" s="39"/>
      <c r="O362" s="212"/>
    </row>
    <row r="363" spans="3:15">
      <c r="C363" s="39"/>
      <c r="D363" s="39"/>
      <c r="E363" s="39"/>
      <c r="F363" s="39"/>
      <c r="G363" s="39"/>
      <c r="H363" s="39"/>
      <c r="I363" s="39"/>
      <c r="J363" s="39"/>
      <c r="K363" s="39"/>
      <c r="L363" s="39"/>
      <c r="M363" s="39"/>
      <c r="N363" s="39"/>
      <c r="O363" s="212"/>
    </row>
    <row r="364" spans="3:15">
      <c r="C364" s="39"/>
      <c r="D364" s="39"/>
      <c r="E364" s="39"/>
      <c r="F364" s="39"/>
      <c r="G364" s="39"/>
      <c r="H364" s="39"/>
      <c r="I364" s="39"/>
      <c r="J364" s="39"/>
      <c r="K364" s="39"/>
      <c r="L364" s="39"/>
      <c r="M364" s="39"/>
      <c r="N364" s="39"/>
      <c r="O364" s="212"/>
    </row>
    <row r="365" spans="3:15">
      <c r="C365" s="39"/>
      <c r="D365" s="39"/>
      <c r="E365" s="39"/>
      <c r="F365" s="39"/>
      <c r="G365" s="39"/>
      <c r="H365" s="39"/>
      <c r="I365" s="39"/>
      <c r="J365" s="39"/>
      <c r="K365" s="39"/>
      <c r="L365" s="39"/>
      <c r="M365" s="39"/>
      <c r="N365" s="39"/>
      <c r="O365" s="212"/>
    </row>
    <row r="366" spans="3:15">
      <c r="C366" s="39"/>
      <c r="D366" s="39"/>
      <c r="E366" s="39"/>
      <c r="F366" s="39"/>
      <c r="G366" s="39"/>
      <c r="H366" s="39"/>
      <c r="I366" s="39"/>
      <c r="J366" s="39"/>
      <c r="K366" s="39"/>
      <c r="L366" s="39"/>
      <c r="M366" s="39"/>
      <c r="N366" s="39"/>
      <c r="O366" s="212"/>
    </row>
    <row r="367" spans="3:15">
      <c r="C367" s="39"/>
      <c r="D367" s="39"/>
      <c r="E367" s="39"/>
      <c r="F367" s="39"/>
      <c r="G367" s="39"/>
      <c r="H367" s="39"/>
      <c r="I367" s="39"/>
      <c r="J367" s="39"/>
      <c r="K367" s="39"/>
      <c r="L367" s="39"/>
      <c r="M367" s="39"/>
      <c r="N367" s="39"/>
      <c r="O367" s="212"/>
    </row>
    <row r="368" spans="3:15">
      <c r="C368" s="39"/>
      <c r="D368" s="39"/>
      <c r="E368" s="39"/>
      <c r="F368" s="39"/>
      <c r="G368" s="39"/>
      <c r="H368" s="39"/>
      <c r="I368" s="39"/>
      <c r="J368" s="39"/>
      <c r="K368" s="39"/>
      <c r="L368" s="39"/>
      <c r="M368" s="39"/>
      <c r="N368" s="39"/>
      <c r="O368" s="212"/>
    </row>
    <row r="369" spans="3:15">
      <c r="C369" s="39"/>
      <c r="D369" s="39"/>
      <c r="E369" s="39"/>
      <c r="F369" s="39"/>
      <c r="G369" s="39"/>
      <c r="H369" s="39"/>
      <c r="I369" s="39"/>
      <c r="J369" s="39"/>
      <c r="K369" s="39"/>
      <c r="L369" s="39"/>
      <c r="M369" s="39"/>
      <c r="N369" s="39"/>
      <c r="O369" s="212"/>
    </row>
    <row r="370" spans="3:15">
      <c r="C370" s="39"/>
      <c r="D370" s="39"/>
      <c r="E370" s="39"/>
      <c r="F370" s="39"/>
      <c r="G370" s="39"/>
      <c r="H370" s="39"/>
      <c r="I370" s="39"/>
      <c r="J370" s="39"/>
      <c r="K370" s="39"/>
      <c r="L370" s="39"/>
      <c r="M370" s="39"/>
      <c r="N370" s="39"/>
      <c r="O370" s="212"/>
    </row>
    <row r="371" spans="3:15">
      <c r="C371" s="39"/>
      <c r="D371" s="39"/>
      <c r="E371" s="39"/>
      <c r="F371" s="39"/>
      <c r="G371" s="39"/>
      <c r="H371" s="39"/>
      <c r="I371" s="39"/>
      <c r="J371" s="39"/>
      <c r="K371" s="39"/>
      <c r="L371" s="39"/>
      <c r="M371" s="39"/>
      <c r="N371" s="39"/>
      <c r="O371" s="212"/>
    </row>
    <row r="372" spans="3:15">
      <c r="C372" s="39"/>
      <c r="D372" s="39"/>
      <c r="E372" s="39"/>
      <c r="F372" s="39"/>
      <c r="G372" s="39"/>
      <c r="H372" s="39"/>
      <c r="I372" s="39"/>
      <c r="J372" s="39"/>
      <c r="K372" s="39"/>
      <c r="L372" s="39"/>
      <c r="M372" s="39"/>
      <c r="N372" s="39"/>
      <c r="O372" s="212"/>
    </row>
    <row r="373" spans="3:15">
      <c r="C373" s="39"/>
      <c r="D373" s="39"/>
      <c r="E373" s="39"/>
      <c r="F373" s="39"/>
      <c r="G373" s="39"/>
      <c r="H373" s="39"/>
      <c r="I373" s="39"/>
      <c r="J373" s="39"/>
      <c r="K373" s="39"/>
      <c r="L373" s="39"/>
      <c r="M373" s="39"/>
      <c r="N373" s="39"/>
      <c r="O373" s="212"/>
    </row>
    <row r="374" spans="3:15">
      <c r="C374" s="39"/>
      <c r="D374" s="39"/>
      <c r="E374" s="39"/>
      <c r="F374" s="39"/>
      <c r="G374" s="39"/>
      <c r="H374" s="39"/>
      <c r="I374" s="39"/>
      <c r="J374" s="39"/>
      <c r="K374" s="39"/>
      <c r="L374" s="39"/>
      <c r="M374" s="39"/>
      <c r="N374" s="39"/>
      <c r="O374" s="212"/>
    </row>
    <row r="375" spans="3:15">
      <c r="C375" s="39"/>
      <c r="D375" s="39"/>
      <c r="E375" s="39"/>
      <c r="F375" s="39"/>
      <c r="G375" s="39"/>
      <c r="H375" s="39"/>
      <c r="I375" s="39"/>
      <c r="J375" s="39"/>
      <c r="K375" s="39"/>
      <c r="L375" s="39"/>
      <c r="M375" s="39"/>
      <c r="N375" s="39"/>
      <c r="O375" s="212"/>
    </row>
    <row r="376" spans="3:15">
      <c r="C376" s="39"/>
      <c r="D376" s="39"/>
      <c r="E376" s="39"/>
      <c r="F376" s="39"/>
      <c r="G376" s="39"/>
      <c r="H376" s="39"/>
      <c r="I376" s="39"/>
      <c r="J376" s="39"/>
      <c r="K376" s="39"/>
      <c r="L376" s="39"/>
      <c r="M376" s="39"/>
      <c r="N376" s="39"/>
      <c r="O376" s="212"/>
    </row>
    <row r="377" spans="3:15">
      <c r="C377" s="39"/>
      <c r="D377" s="39"/>
      <c r="E377" s="39"/>
      <c r="F377" s="39"/>
      <c r="G377" s="39"/>
      <c r="H377" s="39"/>
      <c r="I377" s="39"/>
      <c r="J377" s="39"/>
      <c r="K377" s="39"/>
      <c r="L377" s="39"/>
      <c r="M377" s="39"/>
      <c r="N377" s="39"/>
      <c r="O377" s="212"/>
    </row>
    <row r="378" spans="3:15">
      <c r="C378" s="39"/>
      <c r="D378" s="39"/>
      <c r="E378" s="39"/>
      <c r="F378" s="39"/>
      <c r="G378" s="39"/>
      <c r="H378" s="39"/>
      <c r="I378" s="39"/>
      <c r="J378" s="39"/>
      <c r="K378" s="39"/>
      <c r="L378" s="39"/>
      <c r="M378" s="39"/>
      <c r="N378" s="39"/>
      <c r="O378" s="212"/>
    </row>
    <row r="379" spans="3:15">
      <c r="C379" s="39"/>
      <c r="D379" s="39"/>
      <c r="E379" s="39"/>
      <c r="F379" s="39"/>
      <c r="G379" s="39"/>
      <c r="H379" s="39"/>
      <c r="I379" s="39"/>
      <c r="J379" s="39"/>
      <c r="K379" s="39"/>
      <c r="L379" s="39"/>
      <c r="M379" s="39"/>
      <c r="N379" s="39"/>
      <c r="O379" s="212"/>
    </row>
    <row r="380" spans="3:15">
      <c r="C380" s="39"/>
      <c r="D380" s="39"/>
      <c r="E380" s="39"/>
      <c r="F380" s="39"/>
      <c r="G380" s="39"/>
      <c r="H380" s="39"/>
      <c r="I380" s="39"/>
      <c r="J380" s="39"/>
      <c r="K380" s="39"/>
      <c r="L380" s="39"/>
      <c r="M380" s="39"/>
      <c r="N380" s="39"/>
      <c r="O380" s="212"/>
    </row>
    <row r="381" spans="3:15">
      <c r="C381" s="39"/>
      <c r="D381" s="39"/>
      <c r="E381" s="39"/>
      <c r="F381" s="39"/>
      <c r="G381" s="39"/>
      <c r="H381" s="39"/>
      <c r="I381" s="39"/>
      <c r="J381" s="39"/>
      <c r="K381" s="39"/>
      <c r="L381" s="39"/>
      <c r="M381" s="39"/>
      <c r="N381" s="39"/>
      <c r="O381" s="212"/>
    </row>
    <row r="382" spans="3:15">
      <c r="C382" s="39"/>
      <c r="D382" s="39"/>
      <c r="E382" s="39"/>
      <c r="F382" s="39"/>
      <c r="G382" s="39"/>
      <c r="H382" s="39"/>
      <c r="I382" s="39"/>
      <c r="J382" s="39"/>
      <c r="K382" s="39"/>
      <c r="L382" s="39"/>
      <c r="M382" s="39"/>
      <c r="N382" s="39"/>
      <c r="O382" s="212"/>
    </row>
    <row r="383" spans="3:15">
      <c r="C383" s="39"/>
      <c r="D383" s="39"/>
      <c r="E383" s="39"/>
      <c r="F383" s="39"/>
      <c r="G383" s="39"/>
      <c r="H383" s="39"/>
      <c r="I383" s="39"/>
      <c r="J383" s="39"/>
      <c r="K383" s="39"/>
      <c r="L383" s="39"/>
      <c r="M383" s="39"/>
      <c r="N383" s="39"/>
      <c r="O383" s="212"/>
    </row>
    <row r="384" spans="3:15">
      <c r="C384" s="39"/>
      <c r="D384" s="39"/>
      <c r="E384" s="39"/>
      <c r="F384" s="39"/>
      <c r="G384" s="39"/>
      <c r="H384" s="39"/>
      <c r="I384" s="39"/>
      <c r="J384" s="39"/>
      <c r="K384" s="39"/>
      <c r="L384" s="39"/>
      <c r="M384" s="39"/>
      <c r="N384" s="39"/>
      <c r="O384" s="212"/>
    </row>
    <row r="385" spans="3:15">
      <c r="C385" s="39"/>
      <c r="D385" s="39"/>
      <c r="E385" s="39"/>
      <c r="F385" s="39"/>
      <c r="G385" s="39"/>
      <c r="H385" s="39"/>
      <c r="I385" s="39"/>
      <c r="J385" s="39"/>
      <c r="K385" s="39"/>
      <c r="L385" s="39"/>
      <c r="M385" s="39"/>
      <c r="N385" s="39"/>
      <c r="O385" s="212"/>
    </row>
    <row r="386" spans="3:15">
      <c r="C386" s="39"/>
      <c r="D386" s="39"/>
      <c r="E386" s="39"/>
      <c r="F386" s="39"/>
      <c r="G386" s="39"/>
      <c r="H386" s="39"/>
      <c r="I386" s="39"/>
      <c r="J386" s="39"/>
      <c r="K386" s="39"/>
      <c r="L386" s="39"/>
      <c r="M386" s="39"/>
      <c r="N386" s="39"/>
      <c r="O386" s="212"/>
    </row>
    <row r="387" spans="3:15">
      <c r="C387" s="39"/>
      <c r="D387" s="39"/>
      <c r="E387" s="39"/>
      <c r="F387" s="39"/>
      <c r="G387" s="39"/>
      <c r="H387" s="39"/>
      <c r="I387" s="39"/>
      <c r="J387" s="39"/>
      <c r="K387" s="39"/>
      <c r="L387" s="39"/>
      <c r="M387" s="39"/>
      <c r="N387" s="39"/>
      <c r="O387" s="212"/>
    </row>
    <row r="388" spans="3:15">
      <c r="C388" s="39"/>
      <c r="D388" s="39"/>
      <c r="E388" s="39"/>
      <c r="F388" s="39"/>
      <c r="G388" s="39"/>
      <c r="H388" s="39"/>
      <c r="I388" s="39"/>
      <c r="J388" s="39"/>
      <c r="K388" s="39"/>
      <c r="L388" s="39"/>
      <c r="M388" s="39"/>
      <c r="N388" s="39"/>
      <c r="O388" s="212"/>
    </row>
    <row r="389" spans="3:15">
      <c r="C389" s="39"/>
      <c r="D389" s="39"/>
      <c r="E389" s="39"/>
      <c r="F389" s="39"/>
      <c r="G389" s="39"/>
      <c r="H389" s="39"/>
      <c r="I389" s="39"/>
      <c r="J389" s="39"/>
      <c r="K389" s="39"/>
      <c r="L389" s="39"/>
      <c r="M389" s="39"/>
      <c r="N389" s="39"/>
      <c r="O389" s="212"/>
    </row>
    <row r="390" spans="3:15">
      <c r="C390" s="39"/>
      <c r="D390" s="39"/>
      <c r="E390" s="39"/>
      <c r="F390" s="39"/>
      <c r="G390" s="39"/>
      <c r="H390" s="39"/>
      <c r="I390" s="39"/>
      <c r="J390" s="39"/>
      <c r="K390" s="39"/>
      <c r="L390" s="39"/>
      <c r="M390" s="39"/>
      <c r="N390" s="39"/>
      <c r="O390" s="212"/>
    </row>
    <row r="391" spans="3:15">
      <c r="C391" s="39"/>
      <c r="D391" s="39"/>
      <c r="E391" s="39"/>
      <c r="F391" s="39"/>
      <c r="G391" s="39"/>
      <c r="H391" s="39"/>
      <c r="I391" s="39"/>
      <c r="J391" s="39"/>
      <c r="K391" s="39"/>
      <c r="L391" s="39"/>
      <c r="M391" s="39"/>
      <c r="N391" s="39"/>
      <c r="O391" s="212"/>
    </row>
    <row r="392" spans="3:15">
      <c r="C392" s="39"/>
      <c r="D392" s="39"/>
      <c r="E392" s="39"/>
      <c r="F392" s="39"/>
      <c r="G392" s="39"/>
      <c r="H392" s="39"/>
      <c r="I392" s="39"/>
      <c r="J392" s="39"/>
      <c r="K392" s="39"/>
      <c r="L392" s="39"/>
      <c r="M392" s="39"/>
      <c r="N392" s="39"/>
      <c r="O392" s="212"/>
    </row>
    <row r="393" spans="3:15">
      <c r="C393" s="39"/>
      <c r="D393" s="39"/>
      <c r="E393" s="39"/>
      <c r="F393" s="39"/>
      <c r="G393" s="39"/>
      <c r="H393" s="39"/>
      <c r="I393" s="39"/>
      <c r="J393" s="39"/>
      <c r="K393" s="39"/>
      <c r="L393" s="39"/>
      <c r="M393" s="39"/>
      <c r="N393" s="39"/>
      <c r="O393" s="212"/>
    </row>
    <row r="394" spans="3:15">
      <c r="C394" s="39"/>
      <c r="D394" s="39"/>
      <c r="E394" s="39"/>
      <c r="F394" s="39"/>
      <c r="G394" s="39"/>
      <c r="H394" s="39"/>
      <c r="I394" s="39"/>
      <c r="J394" s="39"/>
      <c r="K394" s="39"/>
      <c r="L394" s="39"/>
      <c r="M394" s="39"/>
      <c r="N394" s="39"/>
      <c r="O394" s="212"/>
    </row>
    <row r="395" spans="3:15">
      <c r="C395" s="39"/>
      <c r="D395" s="39"/>
      <c r="E395" s="39"/>
      <c r="F395" s="39"/>
      <c r="G395" s="39"/>
      <c r="H395" s="39"/>
      <c r="I395" s="39"/>
      <c r="J395" s="39"/>
      <c r="K395" s="39"/>
      <c r="L395" s="39"/>
      <c r="M395" s="39"/>
      <c r="N395" s="39"/>
      <c r="O395" s="212"/>
    </row>
    <row r="396" spans="3:15">
      <c r="C396" s="39"/>
      <c r="D396" s="39"/>
      <c r="E396" s="39"/>
      <c r="F396" s="39"/>
      <c r="G396" s="39"/>
      <c r="H396" s="39"/>
      <c r="I396" s="39"/>
      <c r="J396" s="39"/>
      <c r="K396" s="39"/>
      <c r="L396" s="39"/>
      <c r="M396" s="39"/>
      <c r="N396" s="39"/>
      <c r="O396" s="212"/>
    </row>
    <row r="397" spans="3:15">
      <c r="C397" s="39"/>
      <c r="D397" s="39"/>
      <c r="E397" s="39"/>
      <c r="F397" s="39"/>
      <c r="G397" s="39"/>
      <c r="H397" s="39"/>
      <c r="I397" s="39"/>
      <c r="J397" s="39"/>
      <c r="K397" s="39"/>
      <c r="L397" s="39"/>
      <c r="M397" s="39"/>
      <c r="N397" s="39"/>
      <c r="O397" s="212"/>
    </row>
    <row r="398" spans="3:15">
      <c r="C398" s="39"/>
      <c r="D398" s="39"/>
      <c r="E398" s="39"/>
      <c r="F398" s="39"/>
      <c r="G398" s="39"/>
      <c r="H398" s="39"/>
      <c r="I398" s="39"/>
      <c r="J398" s="39"/>
      <c r="K398" s="39"/>
      <c r="L398" s="39"/>
      <c r="M398" s="39"/>
      <c r="N398" s="39"/>
      <c r="O398" s="212"/>
    </row>
    <row r="399" spans="3:15">
      <c r="C399" s="39"/>
      <c r="D399" s="39"/>
      <c r="E399" s="39"/>
      <c r="F399" s="39"/>
      <c r="G399" s="39"/>
      <c r="H399" s="39"/>
      <c r="I399" s="39"/>
      <c r="J399" s="39"/>
      <c r="K399" s="39"/>
      <c r="L399" s="39"/>
      <c r="M399" s="39"/>
      <c r="N399" s="39"/>
      <c r="O399" s="212"/>
    </row>
    <row r="400" spans="3:15">
      <c r="C400" s="39"/>
      <c r="D400" s="39"/>
      <c r="E400" s="39"/>
      <c r="F400" s="39"/>
      <c r="G400" s="39"/>
      <c r="H400" s="39"/>
      <c r="I400" s="39"/>
      <c r="J400" s="39"/>
      <c r="K400" s="39"/>
      <c r="L400" s="39"/>
      <c r="M400" s="39"/>
      <c r="N400" s="39"/>
      <c r="O400" s="212"/>
    </row>
    <row r="401" spans="3:15">
      <c r="C401" s="39"/>
      <c r="D401" s="39"/>
      <c r="E401" s="39"/>
      <c r="F401" s="39"/>
      <c r="G401" s="39"/>
      <c r="H401" s="39"/>
      <c r="I401" s="39"/>
      <c r="J401" s="39"/>
      <c r="K401" s="39"/>
      <c r="L401" s="39"/>
      <c r="M401" s="39"/>
      <c r="N401" s="39"/>
      <c r="O401" s="212"/>
    </row>
    <row r="402" spans="3:15">
      <c r="C402" s="39"/>
      <c r="D402" s="39"/>
      <c r="E402" s="39"/>
      <c r="F402" s="39"/>
      <c r="G402" s="39"/>
      <c r="H402" s="39"/>
      <c r="I402" s="39"/>
      <c r="J402" s="39"/>
      <c r="K402" s="39"/>
      <c r="L402" s="39"/>
      <c r="M402" s="39"/>
      <c r="N402" s="39"/>
      <c r="O402" s="212"/>
    </row>
    <row r="403" spans="3:15">
      <c r="C403" s="39"/>
      <c r="D403" s="39"/>
      <c r="E403" s="39"/>
      <c r="F403" s="39"/>
      <c r="G403" s="39"/>
      <c r="H403" s="39"/>
      <c r="I403" s="39"/>
      <c r="J403" s="39"/>
      <c r="K403" s="39"/>
      <c r="L403" s="39"/>
      <c r="M403" s="39"/>
      <c r="N403" s="39"/>
      <c r="O403" s="212"/>
    </row>
    <row r="404" spans="3:15">
      <c r="C404" s="39"/>
      <c r="D404" s="39"/>
      <c r="E404" s="39"/>
      <c r="F404" s="39"/>
      <c r="G404" s="39"/>
      <c r="H404" s="39"/>
      <c r="I404" s="39"/>
      <c r="J404" s="39"/>
      <c r="K404" s="39"/>
      <c r="L404" s="39"/>
      <c r="M404" s="39"/>
      <c r="N404" s="39"/>
      <c r="O404" s="212"/>
    </row>
    <row r="405" spans="3:15">
      <c r="C405" s="39"/>
      <c r="D405" s="39"/>
      <c r="E405" s="39"/>
      <c r="F405" s="39"/>
      <c r="G405" s="39"/>
      <c r="H405" s="39"/>
      <c r="I405" s="39"/>
      <c r="J405" s="39"/>
      <c r="K405" s="39"/>
      <c r="L405" s="39"/>
      <c r="M405" s="39"/>
      <c r="N405" s="39"/>
      <c r="O405" s="212"/>
    </row>
    <row r="406" spans="3:15">
      <c r="C406" s="39"/>
      <c r="D406" s="39"/>
      <c r="E406" s="39"/>
      <c r="F406" s="39"/>
      <c r="G406" s="39"/>
      <c r="H406" s="39"/>
      <c r="I406" s="39"/>
      <c r="J406" s="39"/>
      <c r="K406" s="39"/>
      <c r="L406" s="39"/>
      <c r="M406" s="39"/>
      <c r="N406" s="39"/>
      <c r="O406" s="212"/>
    </row>
    <row r="407" spans="3:15">
      <c r="C407" s="39"/>
      <c r="D407" s="39"/>
      <c r="E407" s="39"/>
      <c r="F407" s="39"/>
      <c r="G407" s="39"/>
      <c r="H407" s="39"/>
      <c r="I407" s="39"/>
      <c r="J407" s="39"/>
      <c r="K407" s="39"/>
      <c r="L407" s="39"/>
      <c r="M407" s="39"/>
      <c r="N407" s="39"/>
      <c r="O407" s="212"/>
    </row>
    <row r="408" spans="3:15">
      <c r="C408" s="39"/>
      <c r="D408" s="39"/>
      <c r="E408" s="39"/>
      <c r="F408" s="39"/>
      <c r="G408" s="39"/>
      <c r="H408" s="39"/>
      <c r="I408" s="39"/>
      <c r="J408" s="39"/>
      <c r="K408" s="39"/>
      <c r="L408" s="39"/>
      <c r="M408" s="39"/>
      <c r="N408" s="39"/>
      <c r="O408" s="212"/>
    </row>
    <row r="409" spans="3:15">
      <c r="C409" s="39"/>
      <c r="D409" s="39"/>
      <c r="E409" s="39"/>
      <c r="F409" s="39"/>
      <c r="G409" s="39"/>
      <c r="H409" s="39"/>
      <c r="I409" s="39"/>
      <c r="J409" s="39"/>
      <c r="K409" s="39"/>
      <c r="L409" s="39"/>
      <c r="M409" s="39"/>
      <c r="N409" s="39"/>
      <c r="O409" s="212"/>
    </row>
    <row r="410" spans="3:15">
      <c r="C410" s="39"/>
      <c r="D410" s="39"/>
      <c r="E410" s="39"/>
      <c r="F410" s="39"/>
      <c r="G410" s="39"/>
      <c r="H410" s="39"/>
      <c r="I410" s="39"/>
      <c r="J410" s="39"/>
      <c r="K410" s="39"/>
      <c r="L410" s="39"/>
      <c r="M410" s="39"/>
      <c r="N410" s="39"/>
      <c r="O410" s="212"/>
    </row>
    <row r="411" spans="3:15">
      <c r="C411" s="39"/>
      <c r="D411" s="39"/>
      <c r="E411" s="39"/>
      <c r="F411" s="39"/>
      <c r="G411" s="39"/>
      <c r="H411" s="39"/>
      <c r="I411" s="39"/>
      <c r="J411" s="39"/>
      <c r="K411" s="39"/>
      <c r="L411" s="39"/>
      <c r="M411" s="39"/>
      <c r="N411" s="39"/>
      <c r="O411" s="212"/>
    </row>
    <row r="412" spans="3:15">
      <c r="C412" s="39"/>
      <c r="D412" s="39"/>
      <c r="E412" s="39"/>
      <c r="F412" s="39"/>
      <c r="G412" s="39"/>
      <c r="H412" s="39"/>
      <c r="I412" s="39"/>
      <c r="J412" s="39"/>
      <c r="K412" s="39"/>
      <c r="L412" s="39"/>
      <c r="M412" s="39"/>
      <c r="N412" s="39"/>
      <c r="O412" s="212"/>
    </row>
    <row r="413" spans="3:15">
      <c r="C413" s="39"/>
      <c r="D413" s="39"/>
      <c r="E413" s="39"/>
      <c r="F413" s="39"/>
      <c r="G413" s="39"/>
      <c r="H413" s="39"/>
      <c r="I413" s="39"/>
      <c r="J413" s="39"/>
      <c r="K413" s="39"/>
      <c r="L413" s="39"/>
      <c r="M413" s="39"/>
      <c r="N413" s="39"/>
      <c r="O413" s="212"/>
    </row>
    <row r="414" spans="3:15">
      <c r="C414" s="39"/>
      <c r="D414" s="39"/>
      <c r="E414" s="39"/>
      <c r="F414" s="39"/>
      <c r="G414" s="39"/>
      <c r="H414" s="39"/>
      <c r="I414" s="39"/>
      <c r="J414" s="39"/>
      <c r="K414" s="39"/>
      <c r="L414" s="39"/>
      <c r="M414" s="39"/>
      <c r="N414" s="39"/>
      <c r="O414" s="212"/>
    </row>
    <row r="415" spans="3:15">
      <c r="C415" s="39"/>
      <c r="D415" s="39"/>
      <c r="E415" s="39"/>
      <c r="F415" s="39"/>
      <c r="G415" s="39"/>
      <c r="H415" s="39"/>
      <c r="I415" s="39"/>
      <c r="J415" s="39"/>
      <c r="K415" s="39"/>
      <c r="L415" s="39"/>
      <c r="M415" s="39"/>
      <c r="N415" s="39"/>
      <c r="O415" s="212"/>
    </row>
    <row r="416" spans="3:15">
      <c r="C416" s="39"/>
      <c r="D416" s="39"/>
      <c r="E416" s="39"/>
      <c r="F416" s="39"/>
      <c r="G416" s="39"/>
      <c r="H416" s="39"/>
      <c r="I416" s="39"/>
      <c r="J416" s="39"/>
      <c r="K416" s="39"/>
      <c r="L416" s="39"/>
      <c r="M416" s="39"/>
      <c r="N416" s="39"/>
      <c r="O416" s="212"/>
    </row>
    <row r="417" spans="3:15">
      <c r="C417" s="39"/>
      <c r="D417" s="39"/>
      <c r="E417" s="39"/>
      <c r="F417" s="39"/>
      <c r="G417" s="39"/>
      <c r="H417" s="39"/>
      <c r="I417" s="39"/>
      <c r="J417" s="39"/>
      <c r="K417" s="39"/>
      <c r="L417" s="39"/>
      <c r="M417" s="39"/>
      <c r="N417" s="39"/>
      <c r="O417" s="212"/>
    </row>
    <row r="418" spans="3:15">
      <c r="C418" s="39"/>
      <c r="D418" s="39"/>
      <c r="E418" s="39"/>
      <c r="F418" s="39"/>
      <c r="G418" s="39"/>
      <c r="H418" s="39"/>
      <c r="I418" s="39"/>
      <c r="J418" s="39"/>
      <c r="K418" s="39"/>
      <c r="L418" s="39"/>
      <c r="M418" s="39"/>
      <c r="N418" s="39"/>
      <c r="O418" s="212"/>
    </row>
    <row r="419" spans="3:15">
      <c r="C419" s="39"/>
      <c r="D419" s="39"/>
      <c r="E419" s="39"/>
      <c r="F419" s="39"/>
      <c r="G419" s="39"/>
      <c r="H419" s="39"/>
      <c r="I419" s="39"/>
      <c r="J419" s="39"/>
      <c r="K419" s="39"/>
      <c r="L419" s="39"/>
      <c r="M419" s="39"/>
      <c r="N419" s="39"/>
      <c r="O419" s="212"/>
    </row>
    <row r="420" spans="3:15">
      <c r="C420" s="39"/>
      <c r="D420" s="39"/>
      <c r="E420" s="39"/>
      <c r="F420" s="39"/>
      <c r="G420" s="39"/>
      <c r="H420" s="39"/>
      <c r="I420" s="39"/>
      <c r="J420" s="39"/>
      <c r="K420" s="39"/>
      <c r="L420" s="39"/>
      <c r="M420" s="39"/>
      <c r="N420" s="39"/>
      <c r="O420" s="212"/>
    </row>
    <row r="421" spans="3:15">
      <c r="C421" s="39"/>
      <c r="D421" s="39"/>
      <c r="E421" s="39"/>
      <c r="F421" s="39"/>
      <c r="G421" s="39"/>
      <c r="H421" s="39"/>
      <c r="I421" s="39"/>
      <c r="J421" s="39"/>
      <c r="K421" s="39"/>
      <c r="L421" s="39"/>
      <c r="M421" s="39"/>
      <c r="N421" s="39"/>
      <c r="O421" s="212"/>
    </row>
    <row r="422" spans="3:15">
      <c r="C422" s="39"/>
      <c r="D422" s="39"/>
      <c r="E422" s="39"/>
      <c r="F422" s="39"/>
      <c r="G422" s="39"/>
      <c r="H422" s="39"/>
      <c r="I422" s="39"/>
      <c r="J422" s="39"/>
      <c r="K422" s="39"/>
      <c r="L422" s="39"/>
      <c r="M422" s="39"/>
      <c r="N422" s="39"/>
      <c r="O422" s="212"/>
    </row>
    <row r="423" spans="3:15">
      <c r="C423" s="39"/>
      <c r="D423" s="39"/>
      <c r="E423" s="39"/>
      <c r="F423" s="39"/>
      <c r="G423" s="39"/>
      <c r="H423" s="39"/>
      <c r="I423" s="39"/>
      <c r="J423" s="39"/>
      <c r="K423" s="39"/>
      <c r="L423" s="39"/>
      <c r="M423" s="39"/>
      <c r="N423" s="39"/>
      <c r="O423" s="212"/>
    </row>
    <row r="424" spans="3:15">
      <c r="C424" s="39"/>
      <c r="D424" s="39"/>
      <c r="E424" s="39"/>
      <c r="F424" s="39"/>
      <c r="G424" s="39"/>
      <c r="H424" s="39"/>
      <c r="I424" s="39"/>
      <c r="J424" s="39"/>
      <c r="K424" s="39"/>
      <c r="L424" s="39"/>
      <c r="M424" s="39"/>
      <c r="N424" s="39"/>
      <c r="O424" s="212"/>
    </row>
    <row r="425" spans="3:15">
      <c r="C425" s="39"/>
      <c r="D425" s="39"/>
      <c r="E425" s="39"/>
      <c r="F425" s="39"/>
      <c r="G425" s="39"/>
      <c r="H425" s="39"/>
      <c r="I425" s="39"/>
      <c r="J425" s="39"/>
      <c r="K425" s="39"/>
      <c r="L425" s="39"/>
      <c r="M425" s="39"/>
      <c r="N425" s="39"/>
      <c r="O425" s="212"/>
    </row>
    <row r="426" spans="3:15">
      <c r="C426" s="39"/>
      <c r="D426" s="39"/>
      <c r="E426" s="39"/>
      <c r="F426" s="39"/>
      <c r="G426" s="39"/>
      <c r="H426" s="39"/>
      <c r="I426" s="39"/>
      <c r="J426" s="39"/>
      <c r="K426" s="39"/>
      <c r="L426" s="39"/>
      <c r="M426" s="39"/>
      <c r="N426" s="39"/>
      <c r="O426" s="212"/>
    </row>
    <row r="427" spans="3:15">
      <c r="C427" s="39"/>
      <c r="D427" s="39"/>
      <c r="E427" s="39"/>
      <c r="F427" s="39"/>
      <c r="G427" s="39"/>
      <c r="H427" s="39"/>
      <c r="I427" s="39"/>
      <c r="J427" s="39"/>
      <c r="K427" s="39"/>
      <c r="L427" s="39"/>
      <c r="M427" s="39"/>
      <c r="N427" s="39"/>
      <c r="O427" s="212"/>
    </row>
    <row r="428" spans="3:15">
      <c r="C428" s="39"/>
      <c r="D428" s="39"/>
      <c r="E428" s="39"/>
      <c r="F428" s="39"/>
      <c r="G428" s="39"/>
      <c r="H428" s="39"/>
      <c r="I428" s="39"/>
      <c r="J428" s="39"/>
      <c r="K428" s="39"/>
      <c r="L428" s="39"/>
      <c r="M428" s="39"/>
      <c r="N428" s="39"/>
      <c r="O428" s="212"/>
    </row>
    <row r="429" spans="3:15">
      <c r="C429" s="39"/>
      <c r="D429" s="39"/>
      <c r="E429" s="39"/>
      <c r="F429" s="39"/>
      <c r="G429" s="39"/>
      <c r="H429" s="39"/>
      <c r="I429" s="39"/>
      <c r="J429" s="39"/>
      <c r="K429" s="39"/>
      <c r="L429" s="39"/>
      <c r="M429" s="39"/>
      <c r="N429" s="39"/>
      <c r="O429" s="212"/>
    </row>
    <row r="430" spans="3:15">
      <c r="C430" s="39"/>
      <c r="D430" s="39"/>
      <c r="E430" s="39"/>
      <c r="F430" s="39"/>
      <c r="G430" s="39"/>
      <c r="H430" s="39"/>
      <c r="I430" s="39"/>
      <c r="J430" s="39"/>
      <c r="K430" s="39"/>
      <c r="L430" s="39"/>
      <c r="M430" s="39"/>
      <c r="N430" s="39"/>
      <c r="O430" s="212"/>
    </row>
    <row r="431" spans="3:15">
      <c r="C431" s="39"/>
      <c r="D431" s="39"/>
      <c r="E431" s="39"/>
      <c r="F431" s="39"/>
      <c r="G431" s="39"/>
      <c r="H431" s="39"/>
      <c r="I431" s="39"/>
      <c r="J431" s="39"/>
      <c r="K431" s="39"/>
      <c r="L431" s="39"/>
      <c r="M431" s="39"/>
      <c r="N431" s="39"/>
      <c r="O431" s="212"/>
    </row>
    <row r="432" spans="3:15">
      <c r="C432" s="39"/>
      <c r="D432" s="39"/>
      <c r="E432" s="39"/>
      <c r="F432" s="39"/>
      <c r="G432" s="39"/>
      <c r="H432" s="39"/>
      <c r="I432" s="39"/>
      <c r="J432" s="39"/>
      <c r="K432" s="39"/>
      <c r="L432" s="39"/>
      <c r="M432" s="39"/>
      <c r="N432" s="39"/>
      <c r="O432" s="212"/>
    </row>
    <row r="433" spans="3:15">
      <c r="C433" s="39"/>
      <c r="D433" s="39"/>
      <c r="E433" s="39"/>
      <c r="F433" s="39"/>
      <c r="G433" s="39"/>
      <c r="H433" s="39"/>
      <c r="I433" s="39"/>
      <c r="J433" s="39"/>
      <c r="K433" s="39"/>
      <c r="L433" s="39"/>
      <c r="M433" s="39"/>
      <c r="N433" s="39"/>
      <c r="O433" s="212"/>
    </row>
    <row r="434" spans="3:15">
      <c r="C434" s="39"/>
      <c r="D434" s="39"/>
      <c r="E434" s="39"/>
      <c r="F434" s="39"/>
      <c r="G434" s="39"/>
      <c r="H434" s="39"/>
      <c r="I434" s="39"/>
      <c r="J434" s="39"/>
      <c r="K434" s="39"/>
      <c r="L434" s="39"/>
      <c r="M434" s="39"/>
      <c r="N434" s="39"/>
      <c r="O434" s="212"/>
    </row>
    <row r="435" spans="3:15">
      <c r="C435" s="39"/>
      <c r="D435" s="39"/>
      <c r="E435" s="39"/>
      <c r="F435" s="39"/>
      <c r="G435" s="39"/>
      <c r="H435" s="39"/>
      <c r="I435" s="39"/>
      <c r="J435" s="39"/>
      <c r="K435" s="39"/>
      <c r="L435" s="39"/>
      <c r="M435" s="39"/>
      <c r="N435" s="39"/>
      <c r="O435" s="212"/>
    </row>
    <row r="436" spans="3:15">
      <c r="C436" s="39"/>
      <c r="D436" s="39"/>
      <c r="E436" s="39"/>
      <c r="F436" s="39"/>
      <c r="G436" s="39"/>
      <c r="H436" s="39"/>
      <c r="I436" s="39"/>
      <c r="J436" s="39"/>
      <c r="K436" s="39"/>
      <c r="L436" s="39"/>
      <c r="M436" s="39"/>
      <c r="N436" s="39"/>
      <c r="O436" s="212"/>
    </row>
    <row r="437" spans="3:15">
      <c r="C437" s="39"/>
      <c r="D437" s="39"/>
      <c r="E437" s="39"/>
      <c r="F437" s="39"/>
      <c r="G437" s="39"/>
      <c r="H437" s="39"/>
      <c r="I437" s="39"/>
      <c r="J437" s="39"/>
      <c r="K437" s="39"/>
      <c r="L437" s="39"/>
      <c r="M437" s="39"/>
      <c r="N437" s="39"/>
      <c r="O437" s="212"/>
    </row>
    <row r="438" spans="3:15">
      <c r="C438" s="39"/>
      <c r="D438" s="39"/>
      <c r="E438" s="39"/>
      <c r="F438" s="39"/>
      <c r="G438" s="39"/>
      <c r="H438" s="39"/>
      <c r="I438" s="39"/>
      <c r="J438" s="39"/>
      <c r="K438" s="39"/>
      <c r="L438" s="39"/>
      <c r="M438" s="39"/>
      <c r="N438" s="39"/>
      <c r="O438" s="212"/>
    </row>
    <row r="439" spans="3:15">
      <c r="C439" s="39"/>
      <c r="D439" s="39"/>
      <c r="E439" s="39"/>
      <c r="F439" s="39"/>
      <c r="G439" s="39"/>
      <c r="H439" s="39"/>
      <c r="I439" s="39"/>
      <c r="J439" s="39"/>
      <c r="K439" s="39"/>
      <c r="L439" s="39"/>
      <c r="M439" s="39"/>
      <c r="N439" s="39"/>
      <c r="O439" s="212"/>
    </row>
    <row r="440" spans="3:15">
      <c r="C440" s="39"/>
      <c r="D440" s="39"/>
      <c r="E440" s="39"/>
      <c r="F440" s="39"/>
      <c r="G440" s="39"/>
      <c r="H440" s="39"/>
      <c r="I440" s="39"/>
      <c r="J440" s="39"/>
      <c r="K440" s="39"/>
      <c r="L440" s="39"/>
      <c r="M440" s="39"/>
      <c r="N440" s="39"/>
      <c r="O440" s="212"/>
    </row>
    <row r="441" spans="3:15">
      <c r="C441" s="39"/>
      <c r="D441" s="39"/>
      <c r="E441" s="39"/>
      <c r="F441" s="39"/>
      <c r="G441" s="39"/>
      <c r="H441" s="39"/>
      <c r="I441" s="39"/>
      <c r="J441" s="39"/>
      <c r="K441" s="39"/>
      <c r="L441" s="39"/>
      <c r="M441" s="39"/>
      <c r="N441" s="39"/>
      <c r="O441" s="212"/>
    </row>
    <row r="442" spans="3:15">
      <c r="C442" s="39"/>
      <c r="D442" s="39"/>
      <c r="E442" s="39"/>
      <c r="F442" s="39"/>
      <c r="G442" s="39"/>
      <c r="H442" s="39"/>
      <c r="I442" s="39"/>
      <c r="J442" s="39"/>
      <c r="K442" s="39"/>
      <c r="L442" s="39"/>
      <c r="M442" s="39"/>
      <c r="N442" s="39"/>
      <c r="O442" s="212"/>
    </row>
    <row r="443" spans="3:15">
      <c r="C443" s="39"/>
      <c r="D443" s="39"/>
      <c r="E443" s="39"/>
      <c r="F443" s="39"/>
      <c r="G443" s="39"/>
      <c r="H443" s="39"/>
      <c r="I443" s="39"/>
      <c r="J443" s="39"/>
      <c r="K443" s="39"/>
      <c r="L443" s="39"/>
      <c r="M443" s="39"/>
      <c r="N443" s="39"/>
      <c r="O443" s="212"/>
    </row>
    <row r="444" spans="3:15">
      <c r="C444" s="39"/>
      <c r="D444" s="39"/>
      <c r="E444" s="39"/>
      <c r="F444" s="39"/>
      <c r="G444" s="39"/>
      <c r="H444" s="39"/>
      <c r="I444" s="39"/>
      <c r="J444" s="39"/>
      <c r="K444" s="39"/>
      <c r="L444" s="39"/>
      <c r="M444" s="39"/>
      <c r="N444" s="39"/>
      <c r="O444" s="212"/>
    </row>
    <row r="445" spans="3:15">
      <c r="C445" s="39"/>
      <c r="D445" s="39"/>
      <c r="E445" s="39"/>
      <c r="F445" s="39"/>
      <c r="G445" s="39"/>
      <c r="H445" s="39"/>
      <c r="I445" s="39"/>
      <c r="J445" s="39"/>
      <c r="K445" s="39"/>
      <c r="L445" s="39"/>
      <c r="M445" s="39"/>
      <c r="N445" s="39"/>
      <c r="O445" s="212"/>
    </row>
    <row r="446" spans="3:15">
      <c r="C446" s="39"/>
      <c r="D446" s="39"/>
      <c r="E446" s="39"/>
      <c r="F446" s="39"/>
      <c r="G446" s="39"/>
      <c r="H446" s="39"/>
      <c r="I446" s="39"/>
      <c r="J446" s="39"/>
      <c r="K446" s="39"/>
      <c r="L446" s="39"/>
      <c r="M446" s="39"/>
      <c r="N446" s="39"/>
      <c r="O446" s="212"/>
    </row>
    <row r="447" spans="3:15">
      <c r="C447" s="39"/>
      <c r="D447" s="39"/>
      <c r="E447" s="39"/>
      <c r="F447" s="39"/>
      <c r="G447" s="39"/>
      <c r="H447" s="39"/>
      <c r="I447" s="39"/>
      <c r="J447" s="39"/>
      <c r="K447" s="39"/>
      <c r="L447" s="39"/>
      <c r="M447" s="39"/>
      <c r="N447" s="39"/>
      <c r="O447" s="212"/>
    </row>
    <row r="448" spans="3:15">
      <c r="C448" s="39"/>
      <c r="D448" s="39"/>
      <c r="E448" s="39"/>
      <c r="F448" s="39"/>
      <c r="G448" s="39"/>
      <c r="H448" s="39"/>
      <c r="I448" s="39"/>
      <c r="J448" s="39"/>
      <c r="K448" s="39"/>
      <c r="L448" s="39"/>
      <c r="M448" s="39"/>
      <c r="N448" s="39"/>
      <c r="O448" s="212"/>
    </row>
    <row r="449" spans="3:15">
      <c r="C449" s="39"/>
      <c r="D449" s="39"/>
      <c r="E449" s="39"/>
      <c r="F449" s="39"/>
      <c r="G449" s="39"/>
      <c r="H449" s="39"/>
      <c r="I449" s="39"/>
      <c r="J449" s="39"/>
      <c r="K449" s="39"/>
      <c r="L449" s="39"/>
      <c r="M449" s="39"/>
      <c r="N449" s="39"/>
      <c r="O449" s="212"/>
    </row>
    <row r="450" spans="3:15">
      <c r="C450" s="39"/>
      <c r="D450" s="39"/>
      <c r="E450" s="39"/>
      <c r="F450" s="39"/>
      <c r="G450" s="39"/>
      <c r="H450" s="39"/>
      <c r="I450" s="39"/>
      <c r="J450" s="39"/>
      <c r="K450" s="39"/>
      <c r="L450" s="39"/>
      <c r="M450" s="39"/>
      <c r="N450" s="39"/>
      <c r="O450" s="212"/>
    </row>
    <row r="451" spans="3:15">
      <c r="C451" s="39"/>
      <c r="D451" s="39"/>
      <c r="E451" s="39"/>
      <c r="F451" s="39"/>
      <c r="G451" s="39"/>
      <c r="H451" s="39"/>
      <c r="I451" s="39"/>
      <c r="J451" s="39"/>
      <c r="K451" s="39"/>
      <c r="L451" s="39"/>
      <c r="M451" s="39"/>
      <c r="N451" s="39"/>
      <c r="O451" s="212"/>
    </row>
    <row r="452" spans="3:15">
      <c r="C452" s="39"/>
      <c r="D452" s="39"/>
      <c r="E452" s="39"/>
      <c r="F452" s="39"/>
      <c r="G452" s="39"/>
      <c r="H452" s="39"/>
      <c r="I452" s="39"/>
      <c r="J452" s="39"/>
      <c r="K452" s="39"/>
      <c r="L452" s="39"/>
      <c r="M452" s="39"/>
      <c r="N452" s="39"/>
      <c r="O452" s="212"/>
    </row>
    <row r="453" spans="3:15">
      <c r="C453" s="39"/>
      <c r="D453" s="39"/>
      <c r="E453" s="39"/>
      <c r="F453" s="39"/>
      <c r="G453" s="39"/>
      <c r="H453" s="39"/>
      <c r="I453" s="39"/>
      <c r="J453" s="39"/>
      <c r="K453" s="39"/>
      <c r="L453" s="39"/>
      <c r="M453" s="39"/>
      <c r="N453" s="39"/>
      <c r="O453" s="212"/>
    </row>
    <row r="454" spans="3:15">
      <c r="C454" s="39"/>
      <c r="D454" s="39"/>
      <c r="E454" s="39"/>
      <c r="F454" s="39"/>
      <c r="G454" s="39"/>
      <c r="H454" s="39"/>
      <c r="I454" s="39"/>
      <c r="J454" s="39"/>
      <c r="K454" s="39"/>
      <c r="L454" s="39"/>
      <c r="M454" s="39"/>
      <c r="N454" s="39"/>
      <c r="O454" s="212"/>
    </row>
    <row r="455" spans="3:15">
      <c r="C455" s="39"/>
      <c r="D455" s="39"/>
      <c r="E455" s="39"/>
      <c r="F455" s="39"/>
      <c r="G455" s="39"/>
      <c r="H455" s="39"/>
      <c r="I455" s="39"/>
      <c r="J455" s="39"/>
      <c r="K455" s="39"/>
      <c r="L455" s="39"/>
      <c r="M455" s="39"/>
      <c r="N455" s="39"/>
      <c r="O455" s="212"/>
    </row>
    <row r="456" spans="3:15">
      <c r="C456" s="39"/>
      <c r="D456" s="39"/>
      <c r="E456" s="39"/>
      <c r="F456" s="39"/>
      <c r="G456" s="39"/>
      <c r="H456" s="39"/>
      <c r="I456" s="39"/>
      <c r="J456" s="39"/>
      <c r="K456" s="39"/>
      <c r="L456" s="39"/>
      <c r="M456" s="39"/>
      <c r="N456" s="39"/>
      <c r="O456" s="212"/>
    </row>
    <row r="457" spans="3:15">
      <c r="C457" s="39"/>
      <c r="D457" s="39"/>
      <c r="E457" s="39"/>
      <c r="F457" s="39"/>
      <c r="G457" s="39"/>
      <c r="H457" s="39"/>
      <c r="I457" s="39"/>
      <c r="J457" s="39"/>
      <c r="K457" s="39"/>
      <c r="L457" s="39"/>
      <c r="M457" s="39"/>
      <c r="N457" s="39"/>
      <c r="O457" s="212"/>
    </row>
    <row r="458" spans="3:15">
      <c r="C458" s="39"/>
      <c r="D458" s="39"/>
      <c r="E458" s="39"/>
      <c r="F458" s="39"/>
      <c r="G458" s="39"/>
      <c r="H458" s="39"/>
      <c r="I458" s="39"/>
      <c r="J458" s="39"/>
      <c r="K458" s="39"/>
      <c r="L458" s="39"/>
      <c r="M458" s="39"/>
      <c r="N458" s="39"/>
      <c r="O458" s="212"/>
    </row>
    <row r="459" spans="3:15">
      <c r="C459" s="39"/>
      <c r="D459" s="39"/>
      <c r="E459" s="39"/>
      <c r="F459" s="39"/>
      <c r="G459" s="39"/>
      <c r="H459" s="39"/>
      <c r="I459" s="39"/>
      <c r="J459" s="39"/>
      <c r="K459" s="39"/>
      <c r="L459" s="39"/>
      <c r="M459" s="39"/>
      <c r="N459" s="39"/>
      <c r="O459" s="212"/>
    </row>
    <row r="460" spans="3:15">
      <c r="C460" s="39"/>
      <c r="D460" s="39"/>
      <c r="E460" s="39"/>
      <c r="F460" s="39"/>
      <c r="G460" s="39"/>
      <c r="H460" s="39"/>
      <c r="I460" s="39"/>
      <c r="J460" s="39"/>
      <c r="K460" s="39"/>
      <c r="L460" s="39"/>
      <c r="M460" s="39"/>
      <c r="N460" s="39"/>
      <c r="O460" s="212"/>
    </row>
    <row r="461" spans="3:15">
      <c r="C461" s="39"/>
      <c r="D461" s="39"/>
      <c r="E461" s="39"/>
      <c r="F461" s="39"/>
      <c r="G461" s="39"/>
      <c r="H461" s="39"/>
      <c r="I461" s="39"/>
      <c r="J461" s="39"/>
      <c r="K461" s="39"/>
      <c r="L461" s="39"/>
      <c r="M461" s="39"/>
      <c r="N461" s="39"/>
      <c r="O461" s="212"/>
    </row>
    <row r="462" spans="3:15">
      <c r="C462" s="39"/>
      <c r="D462" s="39"/>
      <c r="E462" s="39"/>
      <c r="F462" s="39"/>
      <c r="G462" s="39"/>
      <c r="H462" s="39"/>
      <c r="I462" s="39"/>
      <c r="J462" s="39"/>
      <c r="K462" s="39"/>
      <c r="L462" s="39"/>
      <c r="M462" s="39"/>
      <c r="N462" s="39"/>
      <c r="O462" s="212"/>
    </row>
    <row r="463" spans="3:15">
      <c r="C463" s="39"/>
      <c r="D463" s="39"/>
      <c r="E463" s="39"/>
      <c r="F463" s="39"/>
      <c r="G463" s="39"/>
      <c r="H463" s="39"/>
      <c r="I463" s="39"/>
      <c r="J463" s="39"/>
      <c r="K463" s="39"/>
      <c r="L463" s="39"/>
      <c r="M463" s="39"/>
      <c r="N463" s="39"/>
      <c r="O463" s="212"/>
    </row>
    <row r="464" spans="3:15">
      <c r="C464" s="39"/>
      <c r="D464" s="39"/>
      <c r="E464" s="39"/>
      <c r="F464" s="39"/>
      <c r="G464" s="39"/>
      <c r="H464" s="39"/>
      <c r="I464" s="39"/>
      <c r="J464" s="39"/>
      <c r="K464" s="39"/>
      <c r="L464" s="39"/>
      <c r="M464" s="39"/>
      <c r="N464" s="39"/>
      <c r="O464" s="212"/>
    </row>
    <row r="465" spans="3:15">
      <c r="C465" s="39"/>
      <c r="D465" s="39"/>
      <c r="E465" s="39"/>
      <c r="F465" s="39"/>
      <c r="G465" s="39"/>
      <c r="H465" s="39"/>
      <c r="I465" s="39"/>
      <c r="J465" s="39"/>
      <c r="K465" s="39"/>
      <c r="L465" s="39"/>
      <c r="M465" s="39"/>
      <c r="N465" s="39"/>
      <c r="O465" s="212"/>
    </row>
    <row r="466" spans="3:15">
      <c r="C466" s="39"/>
      <c r="D466" s="39"/>
      <c r="E466" s="39"/>
      <c r="F466" s="39"/>
      <c r="G466" s="39"/>
      <c r="H466" s="39"/>
      <c r="I466" s="39"/>
      <c r="J466" s="39"/>
      <c r="K466" s="39"/>
      <c r="L466" s="39"/>
      <c r="M466" s="39"/>
      <c r="N466" s="39"/>
      <c r="O466" s="212"/>
    </row>
    <row r="467" spans="3:15">
      <c r="C467" s="39"/>
      <c r="D467" s="39"/>
      <c r="E467" s="39"/>
      <c r="F467" s="39"/>
      <c r="G467" s="39"/>
      <c r="H467" s="39"/>
      <c r="I467" s="39"/>
      <c r="J467" s="39"/>
      <c r="K467" s="39"/>
      <c r="L467" s="39"/>
      <c r="M467" s="39"/>
      <c r="N467" s="39"/>
      <c r="O467" s="212"/>
    </row>
    <row r="468" spans="3:15">
      <c r="C468" s="39"/>
      <c r="D468" s="39"/>
      <c r="E468" s="39"/>
      <c r="F468" s="39"/>
      <c r="G468" s="39"/>
      <c r="H468" s="39"/>
      <c r="I468" s="39"/>
      <c r="J468" s="39"/>
      <c r="K468" s="39"/>
      <c r="L468" s="39"/>
      <c r="M468" s="39"/>
      <c r="N468" s="39"/>
      <c r="O468" s="212"/>
    </row>
    <row r="469" spans="3:15">
      <c r="C469" s="39"/>
      <c r="D469" s="39"/>
      <c r="E469" s="39"/>
      <c r="F469" s="39"/>
      <c r="G469" s="39"/>
      <c r="H469" s="39"/>
      <c r="I469" s="39"/>
      <c r="J469" s="39"/>
      <c r="K469" s="39"/>
      <c r="L469" s="39"/>
      <c r="M469" s="39"/>
      <c r="N469" s="39"/>
      <c r="O469" s="212"/>
    </row>
    <row r="470" spans="3:15">
      <c r="C470" s="39"/>
      <c r="D470" s="39"/>
      <c r="E470" s="39"/>
      <c r="F470" s="39"/>
      <c r="G470" s="39"/>
      <c r="H470" s="39"/>
      <c r="I470" s="39"/>
      <c r="J470" s="39"/>
      <c r="K470" s="39"/>
      <c r="L470" s="39"/>
      <c r="M470" s="39"/>
      <c r="N470" s="39"/>
      <c r="O470" s="212"/>
    </row>
    <row r="471" spans="3:15">
      <c r="C471" s="39"/>
      <c r="D471" s="39"/>
      <c r="E471" s="39"/>
      <c r="F471" s="39"/>
      <c r="G471" s="39"/>
      <c r="H471" s="39"/>
      <c r="I471" s="39"/>
      <c r="J471" s="39"/>
      <c r="K471" s="39"/>
      <c r="L471" s="39"/>
      <c r="M471" s="39"/>
      <c r="N471" s="39"/>
      <c r="O471" s="212"/>
    </row>
    <row r="472" spans="3:15">
      <c r="C472" s="39"/>
      <c r="D472" s="39"/>
      <c r="E472" s="39"/>
      <c r="F472" s="39"/>
      <c r="G472" s="39"/>
      <c r="H472" s="39"/>
      <c r="I472" s="39"/>
      <c r="J472" s="39"/>
      <c r="K472" s="39"/>
      <c r="L472" s="39"/>
      <c r="M472" s="39"/>
      <c r="N472" s="39"/>
      <c r="O472" s="212"/>
    </row>
    <row r="473" spans="3:15">
      <c r="C473" s="39"/>
      <c r="D473" s="39"/>
      <c r="E473" s="39"/>
      <c r="F473" s="39"/>
      <c r="G473" s="39"/>
      <c r="H473" s="39"/>
      <c r="I473" s="39"/>
      <c r="J473" s="39"/>
      <c r="K473" s="39"/>
      <c r="L473" s="39"/>
      <c r="M473" s="39"/>
      <c r="N473" s="39"/>
      <c r="O473" s="212"/>
    </row>
    <row r="474" spans="3:15">
      <c r="C474" s="39"/>
      <c r="D474" s="39"/>
      <c r="E474" s="39"/>
      <c r="F474" s="39"/>
      <c r="G474" s="39"/>
      <c r="H474" s="39"/>
      <c r="I474" s="39"/>
      <c r="J474" s="39"/>
      <c r="K474" s="39"/>
      <c r="L474" s="39"/>
      <c r="M474" s="39"/>
      <c r="N474" s="39"/>
      <c r="O474" s="212"/>
    </row>
    <row r="475" spans="3:15">
      <c r="C475" s="39"/>
      <c r="D475" s="39"/>
      <c r="E475" s="39"/>
      <c r="F475" s="39"/>
      <c r="G475" s="39"/>
      <c r="H475" s="39"/>
      <c r="I475" s="39"/>
      <c r="J475" s="39"/>
      <c r="K475" s="39"/>
      <c r="L475" s="39"/>
      <c r="M475" s="39"/>
      <c r="N475" s="39"/>
      <c r="O475" s="212"/>
    </row>
    <row r="476" spans="3:15">
      <c r="C476" s="39"/>
      <c r="D476" s="39"/>
      <c r="E476" s="39"/>
      <c r="F476" s="39"/>
      <c r="G476" s="39"/>
      <c r="H476" s="39"/>
      <c r="I476" s="39"/>
      <c r="J476" s="39"/>
      <c r="K476" s="39"/>
      <c r="L476" s="39"/>
      <c r="M476" s="39"/>
      <c r="N476" s="39"/>
      <c r="O476" s="212"/>
    </row>
    <row r="477" spans="3:15">
      <c r="C477" s="39"/>
      <c r="D477" s="39"/>
      <c r="E477" s="39"/>
      <c r="F477" s="39"/>
      <c r="G477" s="39"/>
      <c r="H477" s="39"/>
      <c r="I477" s="39"/>
      <c r="J477" s="39"/>
      <c r="K477" s="39"/>
      <c r="L477" s="39"/>
      <c r="M477" s="39"/>
      <c r="N477" s="39"/>
      <c r="O477" s="212"/>
    </row>
    <row r="478" spans="3:15">
      <c r="C478" s="39"/>
      <c r="D478" s="39"/>
      <c r="E478" s="39"/>
      <c r="F478" s="39"/>
      <c r="G478" s="39"/>
      <c r="H478" s="39"/>
      <c r="I478" s="39"/>
      <c r="J478" s="39"/>
      <c r="K478" s="39"/>
      <c r="L478" s="39"/>
      <c r="M478" s="39"/>
      <c r="N478" s="39"/>
      <c r="O478" s="212"/>
    </row>
    <row r="479" spans="3:15">
      <c r="C479" s="39"/>
      <c r="D479" s="39"/>
      <c r="E479" s="39"/>
      <c r="F479" s="39"/>
      <c r="G479" s="39"/>
      <c r="H479" s="39"/>
      <c r="I479" s="39"/>
      <c r="J479" s="39"/>
      <c r="K479" s="39"/>
      <c r="L479" s="39"/>
      <c r="M479" s="39"/>
      <c r="N479" s="39"/>
      <c r="O479" s="212"/>
    </row>
    <row r="480" spans="3:15">
      <c r="C480" s="39"/>
      <c r="D480" s="39"/>
      <c r="E480" s="39"/>
      <c r="F480" s="39"/>
      <c r="G480" s="39"/>
      <c r="H480" s="39"/>
      <c r="I480" s="39"/>
      <c r="J480" s="39"/>
      <c r="K480" s="39"/>
      <c r="L480" s="39"/>
      <c r="M480" s="39"/>
      <c r="N480" s="39"/>
      <c r="O480" s="212"/>
    </row>
    <row r="481" spans="3:15">
      <c r="C481" s="39"/>
      <c r="D481" s="39"/>
      <c r="E481" s="39"/>
      <c r="F481" s="39"/>
      <c r="G481" s="39"/>
      <c r="H481" s="39"/>
      <c r="I481" s="39"/>
      <c r="J481" s="39"/>
      <c r="K481" s="39"/>
      <c r="L481" s="39"/>
      <c r="M481" s="39"/>
      <c r="N481" s="39"/>
      <c r="O481" s="212"/>
    </row>
    <row r="482" spans="3:15">
      <c r="C482" s="39"/>
      <c r="D482" s="39"/>
      <c r="E482" s="39"/>
      <c r="F482" s="39"/>
      <c r="G482" s="39"/>
      <c r="H482" s="39"/>
      <c r="I482" s="39"/>
      <c r="J482" s="39"/>
      <c r="K482" s="39"/>
      <c r="L482" s="39"/>
      <c r="M482" s="39"/>
      <c r="N482" s="39"/>
      <c r="O482" s="212"/>
    </row>
    <row r="483" spans="3:15">
      <c r="C483" s="39"/>
      <c r="D483" s="39"/>
      <c r="E483" s="39"/>
      <c r="F483" s="39"/>
      <c r="G483" s="39"/>
      <c r="H483" s="39"/>
      <c r="I483" s="39"/>
      <c r="J483" s="39"/>
      <c r="K483" s="39"/>
      <c r="L483" s="39"/>
      <c r="M483" s="39"/>
      <c r="N483" s="39"/>
      <c r="O483" s="212"/>
    </row>
    <row r="484" spans="3:15">
      <c r="C484" s="39"/>
      <c r="D484" s="39"/>
      <c r="E484" s="39"/>
      <c r="F484" s="39"/>
      <c r="G484" s="39"/>
      <c r="H484" s="39"/>
      <c r="I484" s="39"/>
      <c r="J484" s="39"/>
      <c r="K484" s="39"/>
      <c r="L484" s="39"/>
      <c r="M484" s="39"/>
      <c r="N484" s="39"/>
      <c r="O484" s="212"/>
    </row>
    <row r="485" spans="3:15">
      <c r="C485" s="39"/>
      <c r="D485" s="39"/>
      <c r="E485" s="39"/>
      <c r="F485" s="39"/>
      <c r="G485" s="39"/>
      <c r="H485" s="39"/>
      <c r="I485" s="39"/>
      <c r="J485" s="39"/>
      <c r="K485" s="39"/>
      <c r="L485" s="39"/>
      <c r="M485" s="39"/>
      <c r="N485" s="39"/>
      <c r="O485" s="212"/>
    </row>
    <row r="486" spans="3:15">
      <c r="C486" s="39"/>
      <c r="D486" s="39"/>
      <c r="E486" s="39"/>
      <c r="F486" s="39"/>
      <c r="G486" s="39"/>
      <c r="H486" s="39"/>
      <c r="I486" s="39"/>
      <c r="J486" s="39"/>
      <c r="K486" s="39"/>
      <c r="L486" s="39"/>
      <c r="M486" s="39"/>
      <c r="N486" s="39"/>
      <c r="O486" s="212"/>
    </row>
    <row r="487" spans="3:15">
      <c r="C487" s="39"/>
      <c r="D487" s="39"/>
      <c r="E487" s="39"/>
      <c r="F487" s="39"/>
      <c r="G487" s="39"/>
      <c r="H487" s="39"/>
      <c r="I487" s="39"/>
      <c r="J487" s="39"/>
      <c r="K487" s="39"/>
      <c r="L487" s="39"/>
      <c r="M487" s="39"/>
      <c r="N487" s="39"/>
      <c r="O487" s="212"/>
    </row>
    <row r="488" spans="3:15">
      <c r="C488" s="39"/>
      <c r="D488" s="39"/>
      <c r="E488" s="39"/>
      <c r="F488" s="39"/>
      <c r="G488" s="39"/>
      <c r="H488" s="39"/>
      <c r="I488" s="39"/>
      <c r="J488" s="39"/>
      <c r="K488" s="39"/>
      <c r="L488" s="39"/>
      <c r="M488" s="39"/>
      <c r="N488" s="39"/>
      <c r="O488" s="212"/>
    </row>
    <row r="489" spans="3:15">
      <c r="C489" s="39"/>
      <c r="D489" s="39"/>
      <c r="E489" s="39"/>
      <c r="F489" s="39"/>
      <c r="G489" s="39"/>
      <c r="H489" s="39"/>
      <c r="I489" s="39"/>
      <c r="J489" s="39"/>
      <c r="K489" s="39"/>
      <c r="L489" s="39"/>
      <c r="M489" s="39"/>
      <c r="N489" s="39"/>
      <c r="O489" s="212"/>
    </row>
    <row r="490" spans="3:15">
      <c r="C490" s="39"/>
      <c r="D490" s="39"/>
      <c r="E490" s="39"/>
      <c r="F490" s="39"/>
      <c r="G490" s="39"/>
      <c r="H490" s="39"/>
      <c r="I490" s="39"/>
      <c r="J490" s="39"/>
      <c r="K490" s="39"/>
      <c r="L490" s="39"/>
      <c r="M490" s="39"/>
      <c r="N490" s="39"/>
      <c r="O490" s="212"/>
    </row>
    <row r="491" spans="3:15">
      <c r="C491" s="39"/>
      <c r="D491" s="39"/>
      <c r="E491" s="39"/>
      <c r="F491" s="39"/>
      <c r="G491" s="39"/>
      <c r="H491" s="39"/>
      <c r="I491" s="39"/>
      <c r="J491" s="39"/>
      <c r="K491" s="39"/>
      <c r="L491" s="39"/>
      <c r="M491" s="39"/>
      <c r="N491" s="39"/>
      <c r="O491" s="212"/>
    </row>
    <row r="492" spans="3:15">
      <c r="C492" s="39"/>
      <c r="D492" s="39"/>
      <c r="E492" s="39"/>
      <c r="F492" s="39"/>
      <c r="G492" s="39"/>
      <c r="H492" s="39"/>
      <c r="I492" s="39"/>
      <c r="J492" s="39"/>
      <c r="K492" s="39"/>
      <c r="L492" s="39"/>
      <c r="M492" s="39"/>
      <c r="N492" s="39"/>
      <c r="O492" s="212"/>
    </row>
    <row r="493" spans="3:15">
      <c r="C493" s="39"/>
      <c r="D493" s="39"/>
      <c r="E493" s="39"/>
      <c r="F493" s="39"/>
      <c r="G493" s="39"/>
      <c r="H493" s="39"/>
      <c r="I493" s="39"/>
      <c r="J493" s="39"/>
      <c r="K493" s="39"/>
      <c r="L493" s="39"/>
      <c r="M493" s="39"/>
      <c r="N493" s="39"/>
      <c r="O493" s="212"/>
    </row>
    <row r="494" spans="3:15">
      <c r="C494" s="39"/>
      <c r="D494" s="39"/>
      <c r="E494" s="39"/>
      <c r="F494" s="39"/>
      <c r="G494" s="39"/>
      <c r="H494" s="39"/>
      <c r="I494" s="39"/>
      <c r="J494" s="39"/>
      <c r="K494" s="39"/>
      <c r="L494" s="39"/>
      <c r="M494" s="39"/>
      <c r="N494" s="39"/>
      <c r="O494" s="212"/>
    </row>
    <row r="495" spans="3:15">
      <c r="C495" s="39"/>
      <c r="D495" s="39"/>
      <c r="E495" s="39"/>
      <c r="F495" s="39"/>
      <c r="G495" s="39"/>
      <c r="H495" s="39"/>
      <c r="I495" s="39"/>
      <c r="J495" s="39"/>
      <c r="K495" s="39"/>
      <c r="L495" s="39"/>
      <c r="M495" s="39"/>
      <c r="N495" s="39"/>
      <c r="O495" s="212"/>
    </row>
    <row r="496" spans="3:15">
      <c r="C496" s="39"/>
      <c r="D496" s="39"/>
      <c r="E496" s="39"/>
      <c r="F496" s="39"/>
      <c r="G496" s="39"/>
      <c r="H496" s="39"/>
      <c r="I496" s="39"/>
      <c r="J496" s="39"/>
      <c r="K496" s="39"/>
      <c r="L496" s="39"/>
      <c r="M496" s="39"/>
      <c r="N496" s="39"/>
      <c r="O496" s="212"/>
    </row>
    <row r="497" spans="3:15">
      <c r="C497" s="39"/>
      <c r="D497" s="39"/>
      <c r="E497" s="39"/>
      <c r="F497" s="39"/>
      <c r="G497" s="39"/>
      <c r="H497" s="39"/>
      <c r="I497" s="39"/>
      <c r="J497" s="39"/>
      <c r="K497" s="39"/>
      <c r="L497" s="39"/>
      <c r="M497" s="39"/>
      <c r="N497" s="39"/>
      <c r="O497" s="212"/>
    </row>
    <row r="498" spans="3:15">
      <c r="C498" s="39"/>
      <c r="D498" s="39"/>
      <c r="E498" s="39"/>
      <c r="F498" s="39"/>
      <c r="G498" s="39"/>
      <c r="H498" s="39"/>
      <c r="I498" s="39"/>
      <c r="J498" s="39"/>
      <c r="K498" s="39"/>
      <c r="L498" s="39"/>
      <c r="M498" s="39"/>
      <c r="N498" s="39"/>
      <c r="O498" s="212"/>
    </row>
    <row r="499" spans="3:15">
      <c r="C499" s="39"/>
      <c r="D499" s="39"/>
      <c r="E499" s="39"/>
      <c r="F499" s="39"/>
      <c r="G499" s="39"/>
      <c r="H499" s="39"/>
      <c r="I499" s="39"/>
      <c r="J499" s="39"/>
      <c r="K499" s="39"/>
      <c r="L499" s="39"/>
      <c r="M499" s="39"/>
      <c r="N499" s="39"/>
      <c r="O499" s="212"/>
    </row>
    <row r="500" spans="3:15">
      <c r="C500" s="39"/>
      <c r="D500" s="39"/>
      <c r="E500" s="39"/>
      <c r="F500" s="39"/>
      <c r="G500" s="39"/>
      <c r="H500" s="39"/>
      <c r="I500" s="39"/>
      <c r="J500" s="39"/>
      <c r="K500" s="39"/>
      <c r="L500" s="39"/>
      <c r="M500" s="39"/>
      <c r="N500" s="39"/>
      <c r="O500" s="212"/>
    </row>
    <row r="501" spans="3:15">
      <c r="C501" s="39"/>
      <c r="D501" s="39"/>
      <c r="E501" s="39"/>
      <c r="F501" s="39"/>
      <c r="G501" s="39"/>
      <c r="H501" s="39"/>
      <c r="I501" s="39"/>
      <c r="J501" s="39"/>
      <c r="K501" s="39"/>
      <c r="L501" s="39"/>
      <c r="M501" s="39"/>
      <c r="N501" s="39"/>
      <c r="O501" s="212"/>
    </row>
    <row r="502" spans="3:15">
      <c r="C502" s="39"/>
      <c r="D502" s="39"/>
      <c r="E502" s="39"/>
      <c r="F502" s="39"/>
      <c r="G502" s="39"/>
      <c r="H502" s="39"/>
      <c r="I502" s="39"/>
      <c r="J502" s="39"/>
      <c r="K502" s="39"/>
      <c r="L502" s="39"/>
      <c r="M502" s="39"/>
      <c r="N502" s="39"/>
      <c r="O502" s="212"/>
    </row>
    <row r="503" spans="3:15">
      <c r="C503" s="39"/>
      <c r="D503" s="39"/>
      <c r="E503" s="39"/>
      <c r="F503" s="39"/>
      <c r="G503" s="39"/>
      <c r="H503" s="39"/>
      <c r="I503" s="39"/>
      <c r="J503" s="39"/>
      <c r="K503" s="39"/>
      <c r="L503" s="39"/>
      <c r="M503" s="39"/>
      <c r="N503" s="39"/>
      <c r="O503" s="212"/>
    </row>
    <row r="504" spans="3:15">
      <c r="C504" s="39"/>
      <c r="D504" s="39"/>
      <c r="E504" s="39"/>
      <c r="F504" s="39"/>
      <c r="G504" s="39"/>
      <c r="H504" s="39"/>
      <c r="I504" s="39"/>
      <c r="J504" s="39"/>
      <c r="K504" s="39"/>
      <c r="L504" s="39"/>
      <c r="M504" s="39"/>
      <c r="N504" s="39"/>
      <c r="O504" s="212"/>
    </row>
    <row r="505" spans="3:15">
      <c r="C505" s="39"/>
      <c r="D505" s="39"/>
      <c r="E505" s="39"/>
      <c r="F505" s="39"/>
      <c r="G505" s="39"/>
      <c r="H505" s="39"/>
      <c r="I505" s="39"/>
      <c r="J505" s="39"/>
      <c r="K505" s="39"/>
      <c r="L505" s="39"/>
      <c r="M505" s="39"/>
      <c r="N505" s="39"/>
      <c r="O505" s="212"/>
    </row>
    <row r="506" spans="3:15">
      <c r="C506" s="39"/>
      <c r="D506" s="39"/>
      <c r="E506" s="39"/>
      <c r="F506" s="39"/>
      <c r="G506" s="39"/>
      <c r="H506" s="39"/>
      <c r="I506" s="39"/>
      <c r="J506" s="39"/>
      <c r="K506" s="39"/>
      <c r="L506" s="39"/>
      <c r="M506" s="39"/>
      <c r="N506" s="39"/>
      <c r="O506" s="212"/>
    </row>
    <row r="507" spans="3:15">
      <c r="C507" s="39"/>
      <c r="D507" s="39"/>
      <c r="E507" s="39"/>
      <c r="F507" s="39"/>
      <c r="G507" s="39"/>
      <c r="H507" s="39"/>
      <c r="I507" s="39"/>
      <c r="J507" s="39"/>
      <c r="K507" s="39"/>
      <c r="L507" s="39"/>
      <c r="M507" s="39"/>
      <c r="N507" s="39"/>
      <c r="O507" s="212"/>
    </row>
    <row r="508" spans="3:15">
      <c r="C508" s="39"/>
      <c r="D508" s="39"/>
      <c r="E508" s="39"/>
      <c r="F508" s="39"/>
      <c r="G508" s="39"/>
      <c r="H508" s="39"/>
      <c r="I508" s="39"/>
      <c r="J508" s="39"/>
      <c r="K508" s="39"/>
      <c r="L508" s="39"/>
      <c r="M508" s="39"/>
      <c r="N508" s="39"/>
      <c r="O508" s="212"/>
    </row>
    <row r="509" spans="3:15">
      <c r="C509" s="39"/>
      <c r="D509" s="39"/>
      <c r="E509" s="39"/>
      <c r="F509" s="39"/>
      <c r="G509" s="39"/>
      <c r="H509" s="39"/>
      <c r="I509" s="39"/>
      <c r="J509" s="39"/>
      <c r="K509" s="39"/>
      <c r="L509" s="39"/>
      <c r="M509" s="39"/>
      <c r="N509" s="39"/>
      <c r="O509" s="212"/>
    </row>
    <row r="510" spans="3:15">
      <c r="C510" s="39"/>
      <c r="D510" s="39"/>
      <c r="E510" s="39"/>
      <c r="F510" s="39"/>
      <c r="G510" s="39"/>
      <c r="H510" s="39"/>
      <c r="I510" s="39"/>
      <c r="J510" s="39"/>
      <c r="K510" s="39"/>
      <c r="L510" s="39"/>
      <c r="M510" s="39"/>
      <c r="N510" s="39"/>
      <c r="O510" s="212"/>
    </row>
    <row r="511" spans="3:15">
      <c r="C511" s="39"/>
      <c r="D511" s="39"/>
      <c r="E511" s="39"/>
      <c r="F511" s="39"/>
      <c r="G511" s="39"/>
      <c r="H511" s="39"/>
      <c r="I511" s="39"/>
      <c r="J511" s="39"/>
      <c r="K511" s="39"/>
      <c r="L511" s="39"/>
      <c r="M511" s="39"/>
      <c r="N511" s="39"/>
      <c r="O511" s="212"/>
    </row>
    <row r="512" spans="3:15">
      <c r="C512" s="39"/>
      <c r="D512" s="39"/>
      <c r="E512" s="39"/>
      <c r="F512" s="39"/>
      <c r="G512" s="39"/>
      <c r="H512" s="39"/>
      <c r="I512" s="39"/>
      <c r="J512" s="39"/>
      <c r="K512" s="39"/>
      <c r="L512" s="39"/>
      <c r="M512" s="39"/>
      <c r="N512" s="39"/>
      <c r="O512" s="212"/>
    </row>
    <row r="513" spans="3:15">
      <c r="C513" s="39"/>
      <c r="D513" s="39"/>
      <c r="E513" s="39"/>
      <c r="F513" s="39"/>
      <c r="G513" s="39"/>
      <c r="H513" s="39"/>
      <c r="I513" s="39"/>
      <c r="J513" s="39"/>
      <c r="K513" s="39"/>
      <c r="L513" s="39"/>
      <c r="M513" s="39"/>
      <c r="N513" s="39"/>
      <c r="O513" s="212"/>
    </row>
    <row r="514" spans="3:15">
      <c r="C514" s="39"/>
      <c r="D514" s="39"/>
      <c r="E514" s="39"/>
      <c r="F514" s="39"/>
      <c r="G514" s="39"/>
      <c r="H514" s="39"/>
      <c r="I514" s="39"/>
      <c r="J514" s="39"/>
      <c r="K514" s="39"/>
      <c r="L514" s="39"/>
      <c r="M514" s="39"/>
      <c r="N514" s="39"/>
      <c r="O514" s="212"/>
    </row>
    <row r="515" spans="3:15">
      <c r="C515" s="39"/>
      <c r="D515" s="39"/>
      <c r="E515" s="39"/>
      <c r="F515" s="39"/>
      <c r="G515" s="39"/>
      <c r="H515" s="39"/>
      <c r="I515" s="39"/>
      <c r="J515" s="39"/>
      <c r="K515" s="39"/>
      <c r="L515" s="39"/>
      <c r="M515" s="39"/>
      <c r="N515" s="39"/>
      <c r="O515" s="212"/>
    </row>
    <row r="516" spans="3:15">
      <c r="C516" s="39"/>
      <c r="D516" s="39"/>
      <c r="E516" s="39"/>
      <c r="F516" s="39"/>
      <c r="G516" s="39"/>
      <c r="H516" s="39"/>
      <c r="I516" s="39"/>
      <c r="J516" s="39"/>
      <c r="K516" s="39"/>
      <c r="L516" s="39"/>
      <c r="M516" s="39"/>
      <c r="N516" s="39"/>
      <c r="O516" s="212"/>
    </row>
    <row r="517" spans="3:15">
      <c r="C517" s="39"/>
      <c r="D517" s="39"/>
      <c r="E517" s="39"/>
      <c r="F517" s="39"/>
      <c r="G517" s="39"/>
      <c r="H517" s="39"/>
      <c r="I517" s="39"/>
      <c r="J517" s="39"/>
      <c r="K517" s="39"/>
      <c r="L517" s="39"/>
      <c r="M517" s="39"/>
      <c r="N517" s="39"/>
      <c r="O517" s="212"/>
    </row>
    <row r="518" spans="3:15">
      <c r="C518" s="39"/>
      <c r="D518" s="39"/>
      <c r="E518" s="39"/>
      <c r="F518" s="39"/>
      <c r="G518" s="39"/>
      <c r="H518" s="39"/>
      <c r="I518" s="39"/>
      <c r="J518" s="39"/>
      <c r="K518" s="39"/>
      <c r="L518" s="39"/>
      <c r="M518" s="39"/>
      <c r="N518" s="39"/>
      <c r="O518" s="212"/>
    </row>
    <row r="519" spans="3:15">
      <c r="C519" s="39"/>
      <c r="D519" s="39"/>
      <c r="E519" s="39"/>
      <c r="F519" s="39"/>
      <c r="G519" s="39"/>
      <c r="H519" s="39"/>
      <c r="I519" s="39"/>
      <c r="J519" s="39"/>
      <c r="K519" s="39"/>
      <c r="L519" s="39"/>
      <c r="M519" s="39"/>
      <c r="N519" s="39"/>
      <c r="O519" s="212"/>
    </row>
    <row r="520" spans="3:15">
      <c r="C520" s="39"/>
      <c r="D520" s="39"/>
      <c r="E520" s="39"/>
      <c r="F520" s="39"/>
      <c r="G520" s="39"/>
      <c r="H520" s="39"/>
      <c r="I520" s="39"/>
      <c r="J520" s="39"/>
      <c r="K520" s="39"/>
      <c r="L520" s="39"/>
      <c r="M520" s="39"/>
      <c r="N520" s="39"/>
      <c r="O520" s="212"/>
    </row>
    <row r="521" spans="3:15">
      <c r="C521" s="39"/>
      <c r="D521" s="39"/>
      <c r="E521" s="39"/>
      <c r="F521" s="39"/>
      <c r="G521" s="39"/>
      <c r="H521" s="39"/>
      <c r="I521" s="39"/>
      <c r="J521" s="39"/>
      <c r="K521" s="39"/>
      <c r="L521" s="39"/>
      <c r="M521" s="39"/>
      <c r="N521" s="39"/>
      <c r="O521" s="212"/>
    </row>
    <row r="522" spans="3:15">
      <c r="C522" s="39"/>
      <c r="D522" s="39"/>
      <c r="E522" s="39"/>
      <c r="F522" s="39"/>
      <c r="G522" s="39"/>
      <c r="H522" s="39"/>
      <c r="I522" s="39"/>
      <c r="J522" s="39"/>
      <c r="K522" s="39"/>
      <c r="L522" s="39"/>
      <c r="M522" s="39"/>
      <c r="N522" s="39"/>
      <c r="O522" s="212"/>
    </row>
    <row r="523" spans="3:15">
      <c r="C523" s="39"/>
      <c r="D523" s="39"/>
      <c r="E523" s="39"/>
      <c r="F523" s="39"/>
      <c r="G523" s="39"/>
      <c r="H523" s="39"/>
      <c r="I523" s="39"/>
      <c r="J523" s="39"/>
      <c r="K523" s="39"/>
      <c r="L523" s="39"/>
      <c r="M523" s="39"/>
      <c r="N523" s="39"/>
      <c r="O523" s="212"/>
    </row>
    <row r="524" spans="3:15">
      <c r="C524" s="39"/>
      <c r="D524" s="39"/>
      <c r="E524" s="39"/>
      <c r="F524" s="39"/>
      <c r="G524" s="39"/>
      <c r="H524" s="39"/>
      <c r="I524" s="39"/>
      <c r="J524" s="39"/>
      <c r="K524" s="39"/>
      <c r="L524" s="39"/>
      <c r="M524" s="39"/>
      <c r="N524" s="39"/>
      <c r="O524" s="212"/>
    </row>
    <row r="525" spans="3:15">
      <c r="C525" s="39"/>
      <c r="D525" s="39"/>
      <c r="E525" s="39"/>
      <c r="F525" s="39"/>
      <c r="G525" s="39"/>
      <c r="H525" s="39"/>
      <c r="I525" s="39"/>
      <c r="J525" s="39"/>
      <c r="K525" s="39"/>
      <c r="L525" s="39"/>
      <c r="M525" s="39"/>
      <c r="N525" s="39"/>
      <c r="O525" s="212"/>
    </row>
    <row r="526" spans="3:15">
      <c r="C526" s="39"/>
      <c r="D526" s="39"/>
      <c r="E526" s="39"/>
      <c r="F526" s="39"/>
      <c r="G526" s="39"/>
      <c r="H526" s="39"/>
      <c r="I526" s="39"/>
      <c r="J526" s="39"/>
      <c r="K526" s="39"/>
      <c r="L526" s="39"/>
      <c r="M526" s="39"/>
      <c r="N526" s="39"/>
      <c r="O526" s="212"/>
    </row>
    <row r="527" spans="3:15">
      <c r="C527" s="39"/>
      <c r="D527" s="39"/>
      <c r="E527" s="39"/>
      <c r="F527" s="39"/>
      <c r="G527" s="39"/>
      <c r="H527" s="39"/>
      <c r="I527" s="39"/>
      <c r="J527" s="39"/>
      <c r="K527" s="39"/>
      <c r="L527" s="39"/>
      <c r="M527" s="39"/>
      <c r="N527" s="39"/>
      <c r="O527" s="212"/>
    </row>
    <row r="528" spans="3:15">
      <c r="C528" s="39"/>
      <c r="D528" s="39"/>
      <c r="E528" s="39"/>
      <c r="F528" s="39"/>
      <c r="G528" s="39"/>
      <c r="H528" s="39"/>
      <c r="I528" s="39"/>
      <c r="J528" s="39"/>
      <c r="K528" s="39"/>
      <c r="L528" s="39"/>
      <c r="M528" s="39"/>
      <c r="N528" s="39"/>
      <c r="O528" s="212"/>
    </row>
    <row r="529" spans="3:15">
      <c r="C529" s="39"/>
      <c r="D529" s="39"/>
      <c r="E529" s="39"/>
      <c r="F529" s="39"/>
      <c r="G529" s="39"/>
      <c r="H529" s="39"/>
      <c r="I529" s="39"/>
      <c r="J529" s="39"/>
      <c r="K529" s="39"/>
      <c r="L529" s="39"/>
      <c r="M529" s="39"/>
      <c r="N529" s="39"/>
      <c r="O529" s="212"/>
    </row>
    <row r="530" spans="3:15">
      <c r="C530" s="39"/>
      <c r="D530" s="39"/>
      <c r="E530" s="39"/>
      <c r="F530" s="39"/>
      <c r="G530" s="39"/>
      <c r="H530" s="39"/>
      <c r="I530" s="39"/>
      <c r="J530" s="39"/>
      <c r="K530" s="39"/>
      <c r="L530" s="39"/>
      <c r="M530" s="39"/>
      <c r="N530" s="39"/>
      <c r="O530" s="212"/>
    </row>
    <row r="531" spans="3:15">
      <c r="C531" s="39"/>
      <c r="D531" s="39"/>
      <c r="E531" s="39"/>
      <c r="F531" s="39"/>
      <c r="G531" s="39"/>
      <c r="H531" s="39"/>
      <c r="I531" s="39"/>
      <c r="J531" s="39"/>
      <c r="K531" s="39"/>
      <c r="L531" s="39"/>
      <c r="M531" s="39"/>
      <c r="N531" s="39"/>
      <c r="O531" s="212"/>
    </row>
    <row r="532" spans="3:15">
      <c r="C532" s="39"/>
      <c r="D532" s="39"/>
      <c r="E532" s="39"/>
      <c r="F532" s="39"/>
      <c r="G532" s="39"/>
      <c r="H532" s="39"/>
      <c r="I532" s="39"/>
      <c r="J532" s="39"/>
      <c r="K532" s="39"/>
      <c r="L532" s="39"/>
      <c r="M532" s="39"/>
      <c r="N532" s="39"/>
      <c r="O532" s="212"/>
    </row>
    <row r="533" spans="3:15">
      <c r="C533" s="39"/>
      <c r="D533" s="39"/>
      <c r="E533" s="39"/>
      <c r="F533" s="39"/>
      <c r="G533" s="39"/>
      <c r="H533" s="39"/>
      <c r="I533" s="39"/>
      <c r="J533" s="39"/>
      <c r="K533" s="39"/>
      <c r="L533" s="39"/>
      <c r="M533" s="39"/>
      <c r="N533" s="39"/>
      <c r="O533" s="212"/>
    </row>
    <row r="534" spans="3:15">
      <c r="C534" s="39"/>
      <c r="D534" s="39"/>
      <c r="E534" s="39"/>
      <c r="F534" s="39"/>
      <c r="G534" s="39"/>
      <c r="H534" s="39"/>
      <c r="I534" s="39"/>
      <c r="J534" s="39"/>
      <c r="K534" s="39"/>
      <c r="L534" s="39"/>
      <c r="M534" s="39"/>
      <c r="N534" s="39"/>
      <c r="O534" s="212"/>
    </row>
    <row r="535" spans="3:15">
      <c r="C535" s="39"/>
      <c r="D535" s="39"/>
      <c r="E535" s="39"/>
      <c r="F535" s="39"/>
      <c r="G535" s="39"/>
      <c r="H535" s="39"/>
      <c r="I535" s="39"/>
      <c r="J535" s="39"/>
      <c r="K535" s="39"/>
      <c r="L535" s="39"/>
      <c r="M535" s="39"/>
      <c r="N535" s="39"/>
      <c r="O535" s="212"/>
    </row>
    <row r="536" spans="3:15">
      <c r="C536" s="39"/>
      <c r="D536" s="39"/>
      <c r="E536" s="39"/>
      <c r="F536" s="39"/>
      <c r="G536" s="39"/>
      <c r="H536" s="39"/>
      <c r="I536" s="39"/>
      <c r="J536" s="39"/>
      <c r="K536" s="39"/>
      <c r="L536" s="39"/>
      <c r="M536" s="39"/>
      <c r="N536" s="39"/>
      <c r="O536" s="212"/>
    </row>
    <row r="537" spans="3:15">
      <c r="C537" s="39"/>
      <c r="D537" s="39"/>
      <c r="E537" s="39"/>
      <c r="F537" s="39"/>
      <c r="G537" s="39"/>
      <c r="H537" s="39"/>
      <c r="I537" s="39"/>
      <c r="J537" s="39"/>
      <c r="K537" s="39"/>
      <c r="L537" s="39"/>
      <c r="M537" s="39"/>
      <c r="N537" s="39"/>
      <c r="O537" s="212"/>
    </row>
    <row r="538" spans="3:15">
      <c r="C538" s="39"/>
      <c r="D538" s="39"/>
      <c r="E538" s="39"/>
      <c r="F538" s="39"/>
      <c r="G538" s="39"/>
      <c r="H538" s="39"/>
      <c r="I538" s="39"/>
      <c r="J538" s="39"/>
      <c r="K538" s="39"/>
      <c r="L538" s="39"/>
      <c r="M538" s="39"/>
      <c r="N538" s="39"/>
      <c r="O538" s="212"/>
    </row>
    <row r="539" spans="3:15">
      <c r="C539" s="39"/>
      <c r="D539" s="39"/>
      <c r="E539" s="39"/>
      <c r="F539" s="39"/>
      <c r="G539" s="39"/>
      <c r="H539" s="39"/>
      <c r="I539" s="39"/>
      <c r="J539" s="39"/>
      <c r="K539" s="39"/>
      <c r="L539" s="39"/>
      <c r="M539" s="39"/>
      <c r="N539" s="39"/>
      <c r="O539" s="212"/>
    </row>
    <row r="540" spans="3:15">
      <c r="C540" s="39"/>
      <c r="D540" s="39"/>
      <c r="E540" s="39"/>
      <c r="F540" s="39"/>
      <c r="G540" s="39"/>
      <c r="H540" s="39"/>
      <c r="I540" s="39"/>
      <c r="J540" s="39"/>
      <c r="K540" s="39"/>
      <c r="L540" s="39"/>
      <c r="M540" s="39"/>
      <c r="N540" s="39"/>
      <c r="O540" s="212"/>
    </row>
    <row r="541" spans="3:15">
      <c r="C541" s="39"/>
      <c r="D541" s="39"/>
      <c r="E541" s="39"/>
      <c r="F541" s="39"/>
      <c r="G541" s="39"/>
      <c r="H541" s="39"/>
      <c r="I541" s="39"/>
      <c r="J541" s="39"/>
      <c r="K541" s="39"/>
      <c r="L541" s="39"/>
      <c r="M541" s="39"/>
      <c r="N541" s="39"/>
      <c r="O541" s="212"/>
    </row>
    <row r="542" spans="3:15">
      <c r="C542" s="39"/>
      <c r="D542" s="39"/>
      <c r="E542" s="39"/>
      <c r="F542" s="39"/>
      <c r="G542" s="39"/>
      <c r="H542" s="39"/>
      <c r="I542" s="39"/>
      <c r="J542" s="39"/>
      <c r="K542" s="39"/>
      <c r="L542" s="39"/>
      <c r="M542" s="39"/>
      <c r="N542" s="39"/>
      <c r="O542" s="212"/>
    </row>
    <row r="543" spans="3:15">
      <c r="C543" s="39"/>
      <c r="D543" s="39"/>
      <c r="E543" s="39"/>
      <c r="F543" s="39"/>
      <c r="G543" s="39"/>
      <c r="H543" s="39"/>
      <c r="I543" s="39"/>
      <c r="J543" s="39"/>
      <c r="K543" s="39"/>
      <c r="L543" s="39"/>
      <c r="M543" s="39"/>
      <c r="N543" s="39"/>
      <c r="O543" s="212"/>
    </row>
    <row r="544" spans="3:15">
      <c r="C544" s="39"/>
      <c r="D544" s="39"/>
      <c r="E544" s="39"/>
      <c r="F544" s="39"/>
      <c r="G544" s="39"/>
      <c r="H544" s="39"/>
      <c r="I544" s="39"/>
      <c r="J544" s="39"/>
      <c r="K544" s="39"/>
      <c r="L544" s="39"/>
      <c r="M544" s="39"/>
      <c r="N544" s="39"/>
      <c r="O544" s="212"/>
    </row>
    <row r="545" spans="3:15">
      <c r="C545" s="39"/>
      <c r="D545" s="39"/>
      <c r="E545" s="39"/>
      <c r="F545" s="39"/>
      <c r="G545" s="39"/>
      <c r="H545" s="39"/>
      <c r="I545" s="39"/>
      <c r="J545" s="39"/>
      <c r="K545" s="39"/>
      <c r="L545" s="39"/>
      <c r="M545" s="39"/>
      <c r="N545" s="39"/>
      <c r="O545" s="212"/>
    </row>
    <row r="546" spans="3:15">
      <c r="C546" s="39"/>
      <c r="D546" s="39"/>
      <c r="E546" s="39"/>
      <c r="F546" s="39"/>
      <c r="G546" s="39"/>
      <c r="H546" s="39"/>
      <c r="I546" s="39"/>
      <c r="J546" s="39"/>
      <c r="K546" s="39"/>
      <c r="L546" s="39"/>
      <c r="M546" s="39"/>
      <c r="N546" s="39"/>
      <c r="O546" s="212"/>
    </row>
    <row r="547" spans="3:15">
      <c r="C547" s="39"/>
      <c r="D547" s="39"/>
      <c r="E547" s="39"/>
      <c r="F547" s="39"/>
      <c r="G547" s="39"/>
      <c r="H547" s="39"/>
      <c r="I547" s="39"/>
      <c r="J547" s="39"/>
      <c r="K547" s="39"/>
      <c r="L547" s="39"/>
      <c r="M547" s="39"/>
      <c r="N547" s="39"/>
      <c r="O547" s="212"/>
    </row>
    <row r="548" spans="3:15">
      <c r="C548" s="39"/>
      <c r="D548" s="39"/>
      <c r="E548" s="39"/>
      <c r="F548" s="39"/>
      <c r="G548" s="39"/>
      <c r="H548" s="39"/>
      <c r="I548" s="39"/>
      <c r="J548" s="39"/>
      <c r="K548" s="39"/>
      <c r="L548" s="39"/>
      <c r="M548" s="39"/>
      <c r="N548" s="39"/>
      <c r="O548" s="212"/>
    </row>
    <row r="549" spans="3:15">
      <c r="C549" s="39"/>
      <c r="D549" s="39"/>
      <c r="E549" s="39"/>
      <c r="F549" s="39"/>
      <c r="G549" s="39"/>
      <c r="H549" s="39"/>
      <c r="I549" s="39"/>
      <c r="J549" s="39"/>
      <c r="K549" s="39"/>
      <c r="L549" s="39"/>
      <c r="M549" s="39"/>
      <c r="N549" s="39"/>
      <c r="O549" s="212"/>
    </row>
    <row r="550" spans="3:15">
      <c r="C550" s="39"/>
      <c r="D550" s="39"/>
      <c r="E550" s="39"/>
      <c r="F550" s="39"/>
      <c r="G550" s="39"/>
      <c r="H550" s="39"/>
      <c r="I550" s="39"/>
      <c r="J550" s="39"/>
      <c r="K550" s="39"/>
      <c r="L550" s="39"/>
      <c r="M550" s="39"/>
      <c r="N550" s="39"/>
      <c r="O550" s="212"/>
    </row>
    <row r="551" spans="3:15">
      <c r="C551" s="39"/>
      <c r="D551" s="39"/>
      <c r="E551" s="39"/>
      <c r="F551" s="39"/>
      <c r="G551" s="39"/>
      <c r="H551" s="39"/>
      <c r="I551" s="39"/>
      <c r="J551" s="39"/>
      <c r="K551" s="39"/>
      <c r="L551" s="39"/>
      <c r="M551" s="39"/>
      <c r="N551" s="39"/>
      <c r="O551" s="212"/>
    </row>
    <row r="552" spans="3:15">
      <c r="C552" s="39"/>
      <c r="D552" s="39"/>
      <c r="E552" s="39"/>
      <c r="F552" s="39"/>
      <c r="G552" s="39"/>
      <c r="H552" s="39"/>
      <c r="I552" s="39"/>
      <c r="J552" s="39"/>
      <c r="K552" s="39"/>
      <c r="L552" s="39"/>
      <c r="M552" s="39"/>
      <c r="N552" s="39"/>
      <c r="O552" s="212"/>
    </row>
    <row r="553" spans="3:15">
      <c r="C553" s="39"/>
      <c r="D553" s="39"/>
      <c r="E553" s="39"/>
      <c r="F553" s="39"/>
      <c r="G553" s="39"/>
      <c r="H553" s="39"/>
      <c r="I553" s="39"/>
      <c r="J553" s="39"/>
      <c r="K553" s="39"/>
      <c r="L553" s="39"/>
      <c r="M553" s="39"/>
      <c r="N553" s="39"/>
      <c r="O553" s="212"/>
    </row>
    <row r="554" spans="3:15">
      <c r="C554" s="39"/>
      <c r="D554" s="39"/>
      <c r="E554" s="39"/>
      <c r="F554" s="39"/>
      <c r="G554" s="39"/>
      <c r="H554" s="39"/>
      <c r="I554" s="39"/>
      <c r="J554" s="39"/>
      <c r="K554" s="39"/>
      <c r="L554" s="39"/>
      <c r="M554" s="39"/>
      <c r="N554" s="39"/>
      <c r="O554" s="212"/>
    </row>
    <row r="555" spans="3:15">
      <c r="C555" s="39"/>
      <c r="D555" s="39"/>
      <c r="E555" s="39"/>
      <c r="F555" s="39"/>
      <c r="G555" s="39"/>
      <c r="H555" s="39"/>
      <c r="I555" s="39"/>
      <c r="J555" s="39"/>
      <c r="K555" s="39"/>
      <c r="L555" s="39"/>
      <c r="M555" s="39"/>
      <c r="N555" s="39"/>
      <c r="O555" s="212"/>
    </row>
    <row r="556" spans="3:15">
      <c r="C556" s="39"/>
      <c r="D556" s="39"/>
      <c r="E556" s="39"/>
      <c r="F556" s="39"/>
      <c r="G556" s="39"/>
      <c r="H556" s="39"/>
      <c r="I556" s="39"/>
      <c r="J556" s="39"/>
      <c r="K556" s="39"/>
      <c r="L556" s="39"/>
      <c r="M556" s="39"/>
      <c r="N556" s="39"/>
      <c r="O556" s="212"/>
    </row>
    <row r="557" spans="3:15">
      <c r="C557" s="39"/>
      <c r="D557" s="39"/>
      <c r="E557" s="39"/>
      <c r="F557" s="39"/>
      <c r="G557" s="39"/>
      <c r="H557" s="39"/>
      <c r="I557" s="39"/>
      <c r="J557" s="39"/>
      <c r="K557" s="39"/>
      <c r="L557" s="39"/>
      <c r="M557" s="39"/>
      <c r="N557" s="39"/>
      <c r="O557" s="212"/>
    </row>
    <row r="558" spans="3:15">
      <c r="C558" s="39"/>
      <c r="D558" s="39"/>
      <c r="E558" s="39"/>
      <c r="F558" s="39"/>
      <c r="G558" s="39"/>
      <c r="H558" s="39"/>
      <c r="I558" s="39"/>
      <c r="J558" s="39"/>
      <c r="K558" s="39"/>
      <c r="L558" s="39"/>
      <c r="M558" s="39"/>
      <c r="N558" s="39"/>
      <c r="O558" s="212"/>
    </row>
    <row r="559" spans="3:15">
      <c r="C559" s="39"/>
      <c r="D559" s="39"/>
      <c r="E559" s="39"/>
      <c r="F559" s="39"/>
      <c r="G559" s="39"/>
      <c r="H559" s="39"/>
      <c r="I559" s="39"/>
      <c r="J559" s="39"/>
      <c r="K559" s="39"/>
      <c r="L559" s="39"/>
      <c r="M559" s="39"/>
      <c r="N559" s="39"/>
      <c r="O559" s="212"/>
    </row>
    <row r="560" spans="3:15">
      <c r="C560" s="39"/>
      <c r="D560" s="39"/>
      <c r="E560" s="39"/>
      <c r="F560" s="39"/>
      <c r="G560" s="39"/>
      <c r="H560" s="39"/>
      <c r="I560" s="39"/>
      <c r="J560" s="39"/>
      <c r="K560" s="39"/>
      <c r="L560" s="39"/>
      <c r="M560" s="39"/>
      <c r="N560" s="39"/>
      <c r="O560" s="212"/>
    </row>
    <row r="561" spans="3:15">
      <c r="C561" s="39"/>
      <c r="D561" s="39"/>
      <c r="E561" s="39"/>
      <c r="F561" s="39"/>
      <c r="G561" s="39"/>
      <c r="H561" s="39"/>
      <c r="I561" s="39"/>
      <c r="J561" s="39"/>
      <c r="K561" s="39"/>
      <c r="L561" s="39"/>
      <c r="M561" s="39"/>
      <c r="N561" s="39"/>
      <c r="O561" s="212"/>
    </row>
    <row r="562" spans="3:15">
      <c r="C562" s="39"/>
      <c r="D562" s="39"/>
      <c r="E562" s="39"/>
      <c r="F562" s="39"/>
      <c r="G562" s="39"/>
      <c r="H562" s="39"/>
      <c r="I562" s="39"/>
      <c r="J562" s="39"/>
      <c r="K562" s="39"/>
      <c r="L562" s="39"/>
      <c r="M562" s="39"/>
      <c r="N562" s="39"/>
      <c r="O562" s="212"/>
    </row>
    <row r="563" spans="3:15">
      <c r="C563" s="39"/>
      <c r="D563" s="39"/>
      <c r="E563" s="39"/>
      <c r="F563" s="39"/>
      <c r="G563" s="39"/>
      <c r="H563" s="39"/>
      <c r="I563" s="39"/>
      <c r="J563" s="39"/>
      <c r="K563" s="39"/>
      <c r="L563" s="39"/>
      <c r="M563" s="39"/>
      <c r="N563" s="39"/>
      <c r="O563" s="212"/>
    </row>
    <row r="564" spans="3:15">
      <c r="C564" s="39"/>
      <c r="D564" s="39"/>
      <c r="E564" s="39"/>
      <c r="F564" s="39"/>
      <c r="G564" s="39"/>
      <c r="H564" s="39"/>
      <c r="I564" s="39"/>
      <c r="J564" s="39"/>
      <c r="K564" s="39"/>
      <c r="L564" s="39"/>
      <c r="M564" s="39"/>
      <c r="N564" s="39"/>
      <c r="O564" s="212"/>
    </row>
    <row r="565" spans="3:15">
      <c r="C565" s="39"/>
      <c r="D565" s="39"/>
      <c r="E565" s="39"/>
      <c r="F565" s="39"/>
      <c r="G565" s="39"/>
      <c r="H565" s="39"/>
      <c r="I565" s="39"/>
      <c r="J565" s="39"/>
      <c r="K565" s="39"/>
      <c r="L565" s="39"/>
      <c r="M565" s="39"/>
      <c r="N565" s="39"/>
      <c r="O565" s="212"/>
    </row>
    <row r="566" spans="3:15">
      <c r="C566" s="39"/>
      <c r="D566" s="39"/>
      <c r="E566" s="39"/>
      <c r="F566" s="39"/>
      <c r="G566" s="39"/>
      <c r="H566" s="39"/>
      <c r="I566" s="39"/>
      <c r="J566" s="39"/>
      <c r="K566" s="39"/>
      <c r="L566" s="39"/>
      <c r="M566" s="39"/>
      <c r="N566" s="39"/>
      <c r="O566" s="212"/>
    </row>
    <row r="567" spans="3:15">
      <c r="C567" s="39"/>
      <c r="D567" s="39"/>
      <c r="E567" s="39"/>
      <c r="F567" s="39"/>
      <c r="G567" s="39"/>
      <c r="H567" s="39"/>
      <c r="I567" s="39"/>
      <c r="J567" s="39"/>
      <c r="K567" s="39"/>
      <c r="L567" s="39"/>
      <c r="M567" s="39"/>
      <c r="N567" s="39"/>
      <c r="O567" s="212"/>
    </row>
    <row r="568" spans="3:15">
      <c r="C568" s="39"/>
      <c r="D568" s="39"/>
      <c r="E568" s="39"/>
      <c r="F568" s="39"/>
      <c r="G568" s="39"/>
      <c r="H568" s="39"/>
      <c r="I568" s="39"/>
      <c r="J568" s="39"/>
      <c r="K568" s="39"/>
      <c r="L568" s="39"/>
      <c r="M568" s="39"/>
      <c r="N568" s="39"/>
      <c r="O568" s="212"/>
    </row>
    <row r="569" spans="3:15">
      <c r="C569" s="39"/>
      <c r="D569" s="39"/>
      <c r="E569" s="39"/>
      <c r="F569" s="39"/>
      <c r="G569" s="39"/>
      <c r="H569" s="39"/>
      <c r="I569" s="39"/>
      <c r="J569" s="39"/>
      <c r="K569" s="39"/>
      <c r="L569" s="39"/>
      <c r="M569" s="39"/>
      <c r="N569" s="39"/>
      <c r="O569" s="212"/>
    </row>
    <row r="570" spans="3:15">
      <c r="C570" s="39"/>
      <c r="D570" s="39"/>
      <c r="E570" s="39"/>
      <c r="F570" s="39"/>
      <c r="G570" s="39"/>
      <c r="H570" s="39"/>
      <c r="I570" s="39"/>
      <c r="J570" s="39"/>
      <c r="K570" s="39"/>
      <c r="L570" s="39"/>
      <c r="M570" s="39"/>
      <c r="N570" s="39"/>
      <c r="O570" s="212"/>
    </row>
    <row r="571" spans="3:15">
      <c r="C571" s="39"/>
      <c r="D571" s="39"/>
      <c r="E571" s="39"/>
      <c r="F571" s="39"/>
      <c r="G571" s="39"/>
      <c r="H571" s="39"/>
      <c r="I571" s="39"/>
      <c r="J571" s="39"/>
      <c r="K571" s="39"/>
      <c r="L571" s="39"/>
      <c r="M571" s="39"/>
      <c r="N571" s="39"/>
      <c r="O571" s="212"/>
    </row>
    <row r="572" spans="3:15">
      <c r="C572" s="39"/>
      <c r="D572" s="39"/>
      <c r="E572" s="39"/>
      <c r="F572" s="39"/>
      <c r="G572" s="39"/>
      <c r="H572" s="39"/>
      <c r="I572" s="39"/>
      <c r="J572" s="39"/>
      <c r="K572" s="39"/>
      <c r="L572" s="39"/>
      <c r="M572" s="39"/>
      <c r="N572" s="39"/>
      <c r="O572" s="212"/>
    </row>
    <row r="573" spans="3:15">
      <c r="C573" s="39"/>
      <c r="D573" s="39"/>
      <c r="E573" s="39"/>
      <c r="F573" s="39"/>
      <c r="G573" s="39"/>
      <c r="H573" s="39"/>
      <c r="I573" s="39"/>
      <c r="J573" s="39"/>
      <c r="K573" s="39"/>
      <c r="L573" s="39"/>
      <c r="M573" s="39"/>
      <c r="N573" s="39"/>
      <c r="O573" s="212"/>
    </row>
    <row r="574" spans="3:15">
      <c r="C574" s="39"/>
      <c r="D574" s="39"/>
      <c r="E574" s="39"/>
      <c r="F574" s="39"/>
      <c r="G574" s="39"/>
      <c r="H574" s="39"/>
      <c r="I574" s="39"/>
      <c r="J574" s="39"/>
      <c r="K574" s="39"/>
      <c r="L574" s="39"/>
      <c r="M574" s="39"/>
      <c r="N574" s="39"/>
      <c r="O574" s="212"/>
    </row>
    <row r="575" spans="3:15">
      <c r="C575" s="39"/>
      <c r="D575" s="39"/>
      <c r="E575" s="39"/>
      <c r="F575" s="39"/>
      <c r="G575" s="39"/>
      <c r="H575" s="39"/>
      <c r="I575" s="39"/>
      <c r="J575" s="39"/>
      <c r="K575" s="39"/>
      <c r="L575" s="39"/>
      <c r="M575" s="39"/>
      <c r="N575" s="39"/>
      <c r="O575" s="212"/>
    </row>
    <row r="576" spans="3:15">
      <c r="C576" s="39"/>
      <c r="D576" s="39"/>
      <c r="E576" s="39"/>
      <c r="F576" s="39"/>
      <c r="G576" s="39"/>
      <c r="H576" s="39"/>
      <c r="I576" s="39"/>
      <c r="J576" s="39"/>
      <c r="K576" s="39"/>
      <c r="L576" s="39"/>
      <c r="M576" s="39"/>
      <c r="N576" s="39"/>
      <c r="O576" s="212"/>
    </row>
    <row r="577" spans="3:15">
      <c r="C577" s="39"/>
      <c r="D577" s="39"/>
      <c r="E577" s="39"/>
      <c r="F577" s="39"/>
      <c r="G577" s="39"/>
      <c r="H577" s="39"/>
      <c r="I577" s="39"/>
      <c r="J577" s="39"/>
      <c r="K577" s="39"/>
      <c r="L577" s="39"/>
      <c r="M577" s="39"/>
      <c r="N577" s="39"/>
      <c r="O577" s="212"/>
    </row>
    <row r="578" spans="3:15">
      <c r="C578" s="39"/>
      <c r="D578" s="39"/>
      <c r="E578" s="39"/>
      <c r="F578" s="39"/>
      <c r="G578" s="39"/>
      <c r="H578" s="39"/>
      <c r="I578" s="39"/>
      <c r="J578" s="39"/>
      <c r="K578" s="39"/>
      <c r="L578" s="39"/>
      <c r="M578" s="39"/>
      <c r="N578" s="39"/>
      <c r="O578" s="212"/>
    </row>
    <row r="579" spans="3:15">
      <c r="C579" s="39"/>
      <c r="D579" s="39"/>
      <c r="E579" s="39"/>
      <c r="F579" s="39"/>
      <c r="G579" s="39"/>
      <c r="H579" s="39"/>
      <c r="I579" s="39"/>
      <c r="J579" s="39"/>
      <c r="K579" s="39"/>
      <c r="L579" s="39"/>
      <c r="M579" s="39"/>
      <c r="N579" s="39"/>
      <c r="O579" s="212"/>
    </row>
    <row r="580" spans="3:15">
      <c r="C580" s="39"/>
      <c r="D580" s="39"/>
      <c r="E580" s="39"/>
      <c r="F580" s="39"/>
      <c r="G580" s="39"/>
      <c r="H580" s="39"/>
      <c r="I580" s="39"/>
      <c r="J580" s="39"/>
      <c r="K580" s="39"/>
      <c r="L580" s="39"/>
      <c r="M580" s="39"/>
      <c r="N580" s="39"/>
      <c r="O580" s="212"/>
    </row>
    <row r="581" spans="3:15">
      <c r="C581" s="39"/>
      <c r="D581" s="39"/>
      <c r="E581" s="39"/>
      <c r="F581" s="39"/>
      <c r="G581" s="39"/>
      <c r="H581" s="39"/>
      <c r="I581" s="39"/>
      <c r="J581" s="39"/>
      <c r="K581" s="39"/>
      <c r="L581" s="39"/>
      <c r="M581" s="39"/>
      <c r="N581" s="39"/>
      <c r="O581" s="212"/>
    </row>
    <row r="582" spans="3:15">
      <c r="C582" s="39"/>
      <c r="D582" s="39"/>
      <c r="E582" s="39"/>
      <c r="F582" s="39"/>
      <c r="G582" s="39"/>
      <c r="H582" s="39"/>
      <c r="I582" s="39"/>
      <c r="J582" s="39"/>
      <c r="K582" s="39"/>
      <c r="L582" s="39"/>
      <c r="M582" s="39"/>
      <c r="N582" s="39"/>
      <c r="O582" s="212"/>
    </row>
    <row r="583" spans="3:15">
      <c r="C583" s="39"/>
      <c r="D583" s="39"/>
      <c r="E583" s="39"/>
      <c r="F583" s="39"/>
      <c r="G583" s="39"/>
      <c r="H583" s="39"/>
      <c r="I583" s="39"/>
      <c r="J583" s="39"/>
      <c r="K583" s="39"/>
      <c r="L583" s="39"/>
      <c r="M583" s="39"/>
      <c r="N583" s="39"/>
      <c r="O583" s="212"/>
    </row>
    <row r="584" spans="3:15">
      <c r="C584" s="39"/>
      <c r="D584" s="39"/>
      <c r="E584" s="39"/>
      <c r="F584" s="39"/>
      <c r="G584" s="39"/>
      <c r="H584" s="39"/>
      <c r="I584" s="39"/>
      <c r="J584" s="39"/>
      <c r="K584" s="39"/>
      <c r="L584" s="39"/>
      <c r="M584" s="39"/>
      <c r="N584" s="39"/>
      <c r="O584" s="212"/>
    </row>
    <row r="585" spans="3:15">
      <c r="C585" s="40"/>
      <c r="D585" s="40"/>
      <c r="E585" s="40"/>
      <c r="F585" s="40"/>
      <c r="G585" s="40"/>
      <c r="H585" s="40"/>
      <c r="I585" s="40"/>
      <c r="J585" s="40"/>
      <c r="K585" s="40"/>
      <c r="L585" s="40"/>
      <c r="M585" s="40"/>
      <c r="N585" s="40"/>
      <c r="O585" s="213"/>
    </row>
    <row r="586" spans="3:15">
      <c r="C586" s="40"/>
      <c r="D586" s="40"/>
      <c r="E586" s="40"/>
      <c r="F586" s="40"/>
      <c r="G586" s="40"/>
      <c r="H586" s="40"/>
      <c r="I586" s="40"/>
      <c r="J586" s="40"/>
      <c r="K586" s="40"/>
      <c r="L586" s="40"/>
      <c r="M586" s="40"/>
      <c r="N586" s="40"/>
      <c r="O586" s="213"/>
    </row>
    <row r="587" spans="3:15">
      <c r="C587" s="40"/>
      <c r="D587" s="40"/>
      <c r="E587" s="40"/>
      <c r="F587" s="40"/>
      <c r="G587" s="40"/>
      <c r="H587" s="40"/>
      <c r="I587" s="40"/>
      <c r="J587" s="40"/>
      <c r="K587" s="40"/>
      <c r="L587" s="40"/>
      <c r="M587" s="40"/>
      <c r="N587" s="40"/>
      <c r="O587" s="213"/>
    </row>
    <row r="588" spans="3:15">
      <c r="C588" s="40"/>
      <c r="D588" s="40"/>
      <c r="E588" s="40"/>
      <c r="F588" s="40"/>
      <c r="G588" s="40"/>
      <c r="H588" s="40"/>
      <c r="I588" s="40"/>
      <c r="J588" s="40"/>
      <c r="K588" s="40"/>
      <c r="L588" s="40"/>
      <c r="M588" s="40"/>
      <c r="N588" s="40"/>
      <c r="O588" s="213"/>
    </row>
    <row r="589" spans="3:15">
      <c r="C589" s="40"/>
      <c r="D589" s="40"/>
      <c r="E589" s="40"/>
      <c r="F589" s="40"/>
      <c r="G589" s="40"/>
      <c r="H589" s="40"/>
      <c r="I589" s="40"/>
      <c r="J589" s="40"/>
      <c r="K589" s="40"/>
      <c r="L589" s="40"/>
      <c r="M589" s="40"/>
      <c r="N589" s="40"/>
      <c r="O589" s="213"/>
    </row>
    <row r="590" spans="3:15">
      <c r="C590" s="40"/>
      <c r="D590" s="40"/>
      <c r="E590" s="40"/>
      <c r="F590" s="40"/>
      <c r="G590" s="40"/>
      <c r="H590" s="40"/>
      <c r="I590" s="40"/>
      <c r="J590" s="40"/>
      <c r="K590" s="40"/>
      <c r="L590" s="40"/>
      <c r="M590" s="40"/>
      <c r="N590" s="40"/>
      <c r="O590" s="213"/>
    </row>
    <row r="591" spans="3:15">
      <c r="C591" s="40"/>
      <c r="D591" s="40"/>
      <c r="E591" s="40"/>
      <c r="F591" s="40"/>
      <c r="G591" s="40"/>
      <c r="H591" s="40"/>
      <c r="I591" s="40"/>
      <c r="J591" s="40"/>
      <c r="K591" s="40"/>
      <c r="L591" s="40"/>
      <c r="M591" s="40"/>
      <c r="N591" s="40"/>
      <c r="O591" s="213"/>
    </row>
    <row r="592" spans="3:15">
      <c r="C592" s="40"/>
      <c r="D592" s="40"/>
      <c r="E592" s="40"/>
      <c r="F592" s="40"/>
      <c r="G592" s="40"/>
      <c r="H592" s="40"/>
      <c r="I592" s="40"/>
      <c r="J592" s="40"/>
      <c r="K592" s="40"/>
      <c r="L592" s="40"/>
      <c r="M592" s="40"/>
      <c r="N592" s="40"/>
      <c r="O592" s="213"/>
    </row>
    <row r="593" spans="3:15">
      <c r="C593" s="40"/>
      <c r="D593" s="40"/>
      <c r="E593" s="40"/>
      <c r="F593" s="40"/>
      <c r="G593" s="40"/>
      <c r="H593" s="40"/>
      <c r="I593" s="40"/>
      <c r="J593" s="40"/>
      <c r="K593" s="40"/>
      <c r="L593" s="40"/>
      <c r="M593" s="40"/>
      <c r="N593" s="40"/>
      <c r="O593" s="213"/>
    </row>
    <row r="594" spans="3:15">
      <c r="C594" s="40"/>
      <c r="D594" s="40"/>
      <c r="E594" s="40"/>
      <c r="F594" s="40"/>
      <c r="G594" s="40"/>
      <c r="H594" s="40"/>
      <c r="I594" s="40"/>
      <c r="J594" s="40"/>
      <c r="K594" s="40"/>
      <c r="L594" s="40"/>
      <c r="M594" s="40"/>
      <c r="N594" s="40"/>
      <c r="O594" s="213"/>
    </row>
    <row r="595" spans="3:15">
      <c r="C595" s="40"/>
      <c r="D595" s="40"/>
      <c r="E595" s="40"/>
      <c r="F595" s="40"/>
      <c r="G595" s="40"/>
      <c r="H595" s="40"/>
      <c r="I595" s="40"/>
      <c r="J595" s="40"/>
      <c r="K595" s="40"/>
      <c r="L595" s="40"/>
      <c r="M595" s="40"/>
      <c r="N595" s="40"/>
      <c r="O595" s="213"/>
    </row>
    <row r="596" spans="3:15">
      <c r="C596" s="40"/>
      <c r="D596" s="40"/>
      <c r="E596" s="40"/>
      <c r="F596" s="40"/>
      <c r="G596" s="40"/>
      <c r="H596" s="40"/>
      <c r="I596" s="40"/>
      <c r="J596" s="40"/>
      <c r="K596" s="40"/>
      <c r="L596" s="40"/>
      <c r="M596" s="40"/>
      <c r="N596" s="40"/>
      <c r="O596" s="213"/>
    </row>
    <row r="597" spans="3:15">
      <c r="C597" s="40"/>
      <c r="D597" s="40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213"/>
    </row>
    <row r="598" spans="3:15">
      <c r="C598" s="40"/>
      <c r="D598" s="40"/>
      <c r="E598" s="40"/>
      <c r="F598" s="40"/>
      <c r="G598" s="40"/>
      <c r="H598" s="40"/>
      <c r="I598" s="40"/>
      <c r="J598" s="40"/>
      <c r="K598" s="40"/>
      <c r="L598" s="40"/>
      <c r="M598" s="40"/>
      <c r="N598" s="40"/>
      <c r="O598" s="213"/>
    </row>
    <row r="599" spans="3:15">
      <c r="C599" s="40"/>
      <c r="D599" s="40"/>
      <c r="E599" s="40"/>
      <c r="F599" s="40"/>
      <c r="G599" s="40"/>
      <c r="H599" s="40"/>
      <c r="I599" s="40"/>
      <c r="J599" s="40"/>
      <c r="K599" s="40"/>
      <c r="L599" s="40"/>
      <c r="M599" s="40"/>
      <c r="N599" s="40"/>
      <c r="O599" s="213"/>
    </row>
    <row r="600" spans="3:15">
      <c r="C600" s="40"/>
      <c r="D600" s="40"/>
      <c r="E600" s="40"/>
      <c r="F600" s="40"/>
      <c r="G600" s="40"/>
      <c r="H600" s="40"/>
      <c r="I600" s="40"/>
      <c r="J600" s="40"/>
      <c r="K600" s="40"/>
      <c r="L600" s="40"/>
      <c r="M600" s="40"/>
      <c r="N600" s="40"/>
      <c r="O600" s="213"/>
    </row>
    <row r="601" spans="3:15">
      <c r="C601" s="40"/>
      <c r="D601" s="40"/>
      <c r="E601" s="40"/>
      <c r="F601" s="40"/>
      <c r="G601" s="40"/>
      <c r="H601" s="40"/>
      <c r="I601" s="40"/>
      <c r="J601" s="40"/>
      <c r="K601" s="40"/>
      <c r="L601" s="40"/>
      <c r="M601" s="40"/>
      <c r="N601" s="40"/>
      <c r="O601" s="213"/>
    </row>
    <row r="602" spans="3:15">
      <c r="C602" s="40"/>
      <c r="D602" s="40"/>
      <c r="E602" s="40"/>
      <c r="F602" s="40"/>
      <c r="G602" s="40"/>
      <c r="H602" s="40"/>
      <c r="I602" s="40"/>
      <c r="J602" s="40"/>
      <c r="K602" s="40"/>
      <c r="L602" s="40"/>
      <c r="M602" s="40"/>
      <c r="N602" s="40"/>
      <c r="O602" s="213"/>
    </row>
    <row r="603" spans="3:15">
      <c r="C603" s="40"/>
      <c r="D603" s="40"/>
      <c r="E603" s="40"/>
      <c r="F603" s="40"/>
      <c r="G603" s="40"/>
      <c r="H603" s="40"/>
      <c r="I603" s="40"/>
      <c r="J603" s="40"/>
      <c r="K603" s="40"/>
      <c r="L603" s="40"/>
      <c r="M603" s="40"/>
      <c r="N603" s="40"/>
      <c r="O603" s="213"/>
    </row>
    <row r="604" spans="3:15">
      <c r="C604" s="40"/>
      <c r="D604" s="40"/>
      <c r="E604" s="40"/>
      <c r="F604" s="40"/>
      <c r="G604" s="40"/>
      <c r="H604" s="40"/>
      <c r="I604" s="40"/>
      <c r="J604" s="40"/>
      <c r="K604" s="40"/>
      <c r="L604" s="40"/>
      <c r="M604" s="40"/>
      <c r="N604" s="40"/>
      <c r="O604" s="213"/>
    </row>
    <row r="605" spans="3:15">
      <c r="C605" s="40"/>
      <c r="D605" s="40"/>
      <c r="E605" s="40"/>
      <c r="F605" s="40"/>
      <c r="G605" s="40"/>
      <c r="H605" s="40"/>
      <c r="I605" s="40"/>
      <c r="J605" s="40"/>
      <c r="K605" s="40"/>
      <c r="L605" s="40"/>
      <c r="M605" s="40"/>
      <c r="N605" s="40"/>
      <c r="O605" s="213"/>
    </row>
    <row r="606" spans="3:15">
      <c r="C606" s="40"/>
      <c r="D606" s="40"/>
      <c r="E606" s="40"/>
      <c r="F606" s="40"/>
      <c r="G606" s="40"/>
      <c r="H606" s="40"/>
      <c r="I606" s="40"/>
      <c r="J606" s="40"/>
      <c r="K606" s="40"/>
      <c r="L606" s="40"/>
      <c r="M606" s="40"/>
      <c r="N606" s="40"/>
      <c r="O606" s="213"/>
    </row>
    <row r="607" spans="3:15">
      <c r="C607" s="40"/>
      <c r="D607" s="40"/>
      <c r="E607" s="40"/>
      <c r="F607" s="40"/>
      <c r="G607" s="40"/>
      <c r="H607" s="40"/>
      <c r="I607" s="40"/>
      <c r="J607" s="40"/>
      <c r="K607" s="40"/>
      <c r="L607" s="40"/>
      <c r="M607" s="40"/>
      <c r="N607" s="40"/>
      <c r="O607" s="213"/>
    </row>
    <row r="608" spans="3:15">
      <c r="C608" s="40"/>
      <c r="D608" s="40"/>
      <c r="E608" s="40"/>
      <c r="F608" s="40"/>
      <c r="G608" s="40"/>
      <c r="H608" s="40"/>
      <c r="I608" s="40"/>
      <c r="J608" s="40"/>
      <c r="K608" s="40"/>
      <c r="L608" s="40"/>
      <c r="M608" s="40"/>
      <c r="N608" s="40"/>
      <c r="O608" s="213"/>
    </row>
    <row r="609" spans="3:15">
      <c r="C609" s="40"/>
      <c r="D609" s="40"/>
      <c r="E609" s="40"/>
      <c r="F609" s="40"/>
      <c r="G609" s="40"/>
      <c r="H609" s="40"/>
      <c r="I609" s="40"/>
      <c r="J609" s="40"/>
      <c r="K609" s="40"/>
      <c r="L609" s="40"/>
      <c r="M609" s="40"/>
      <c r="N609" s="40"/>
      <c r="O609" s="213"/>
    </row>
    <row r="610" spans="3:15">
      <c r="C610" s="40"/>
      <c r="D610" s="40"/>
      <c r="E610" s="40"/>
      <c r="F610" s="40"/>
      <c r="G610" s="40"/>
      <c r="H610" s="40"/>
      <c r="I610" s="40"/>
      <c r="J610" s="40"/>
      <c r="K610" s="40"/>
      <c r="L610" s="40"/>
      <c r="M610" s="40"/>
      <c r="N610" s="40"/>
      <c r="O610" s="213"/>
    </row>
    <row r="611" spans="3:15">
      <c r="C611" s="40"/>
      <c r="D611" s="40"/>
      <c r="E611" s="40"/>
      <c r="F611" s="40"/>
      <c r="G611" s="40"/>
      <c r="H611" s="40"/>
      <c r="I611" s="40"/>
      <c r="J611" s="40"/>
      <c r="K611" s="40"/>
      <c r="L611" s="40"/>
      <c r="M611" s="40"/>
      <c r="N611" s="40"/>
      <c r="O611" s="213"/>
    </row>
    <row r="612" spans="3:15">
      <c r="C612" s="40"/>
      <c r="D612" s="40"/>
      <c r="E612" s="40"/>
      <c r="F612" s="40"/>
      <c r="G612" s="40"/>
      <c r="H612" s="40"/>
      <c r="I612" s="40"/>
      <c r="J612" s="40"/>
      <c r="K612" s="40"/>
      <c r="L612" s="40"/>
      <c r="M612" s="40"/>
      <c r="N612" s="40"/>
      <c r="O612" s="213"/>
    </row>
    <row r="613" spans="3:15">
      <c r="C613" s="40"/>
      <c r="D613" s="40"/>
      <c r="E613" s="40"/>
      <c r="F613" s="40"/>
      <c r="G613" s="40"/>
      <c r="H613" s="40"/>
      <c r="I613" s="40"/>
      <c r="J613" s="40"/>
      <c r="K613" s="40"/>
      <c r="L613" s="40"/>
      <c r="M613" s="40"/>
      <c r="N613" s="40"/>
      <c r="O613" s="213"/>
    </row>
    <row r="614" spans="3:15">
      <c r="C614" s="40"/>
      <c r="D614" s="40"/>
      <c r="E614" s="40"/>
      <c r="F614" s="40"/>
      <c r="G614" s="40"/>
      <c r="H614" s="40"/>
      <c r="I614" s="40"/>
      <c r="J614" s="40"/>
      <c r="K614" s="40"/>
      <c r="L614" s="40"/>
      <c r="M614" s="40"/>
      <c r="N614" s="40"/>
      <c r="O614" s="213"/>
    </row>
    <row r="615" spans="3:15">
      <c r="C615" s="40"/>
      <c r="D615" s="40"/>
      <c r="E615" s="40"/>
      <c r="F615" s="40"/>
      <c r="G615" s="40"/>
      <c r="H615" s="40"/>
      <c r="I615" s="40"/>
      <c r="J615" s="40"/>
      <c r="K615" s="40"/>
      <c r="L615" s="40"/>
      <c r="M615" s="40"/>
      <c r="N615" s="40"/>
      <c r="O615" s="213"/>
    </row>
    <row r="616" spans="3:15">
      <c r="C616" s="40"/>
      <c r="D616" s="40"/>
      <c r="E616" s="40"/>
      <c r="F616" s="40"/>
      <c r="G616" s="40"/>
      <c r="H616" s="40"/>
      <c r="I616" s="40"/>
      <c r="J616" s="40"/>
      <c r="K616" s="40"/>
      <c r="L616" s="40"/>
      <c r="M616" s="40"/>
      <c r="N616" s="40"/>
      <c r="O616" s="213"/>
    </row>
    <row r="617" spans="3:15">
      <c r="C617" s="40"/>
      <c r="D617" s="40"/>
      <c r="E617" s="40"/>
      <c r="F617" s="40"/>
      <c r="G617" s="40"/>
      <c r="H617" s="40"/>
      <c r="I617" s="40"/>
      <c r="J617" s="40"/>
      <c r="K617" s="40"/>
      <c r="L617" s="40"/>
      <c r="M617" s="40"/>
      <c r="N617" s="40"/>
      <c r="O617" s="213"/>
    </row>
    <row r="618" spans="3:15">
      <c r="C618" s="40"/>
      <c r="D618" s="40"/>
      <c r="E618" s="40"/>
      <c r="F618" s="40"/>
      <c r="G618" s="40"/>
      <c r="H618" s="40"/>
      <c r="I618" s="40"/>
      <c r="J618" s="40"/>
      <c r="K618" s="40"/>
      <c r="L618" s="40"/>
      <c r="M618" s="40"/>
      <c r="N618" s="40"/>
      <c r="O618" s="213"/>
    </row>
    <row r="619" spans="3:15">
      <c r="C619" s="40"/>
      <c r="D619" s="40"/>
      <c r="E619" s="40"/>
      <c r="F619" s="40"/>
      <c r="G619" s="40"/>
      <c r="H619" s="40"/>
      <c r="I619" s="40"/>
      <c r="J619" s="40"/>
      <c r="K619" s="40"/>
      <c r="L619" s="40"/>
      <c r="M619" s="40"/>
      <c r="N619" s="40"/>
      <c r="O619" s="213"/>
    </row>
    <row r="620" spans="3:15">
      <c r="C620" s="40"/>
      <c r="D620" s="40"/>
      <c r="E620" s="40"/>
      <c r="F620" s="40"/>
      <c r="G620" s="40"/>
      <c r="H620" s="40"/>
      <c r="I620" s="40"/>
      <c r="J620" s="40"/>
      <c r="K620" s="40"/>
      <c r="L620" s="40"/>
      <c r="M620" s="40"/>
      <c r="N620" s="40"/>
      <c r="O620" s="213"/>
    </row>
    <row r="621" spans="3:15">
      <c r="C621" s="40"/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213"/>
    </row>
    <row r="622" spans="3:15">
      <c r="C622" s="40"/>
      <c r="D622" s="40"/>
      <c r="E622" s="40"/>
      <c r="F622" s="40"/>
      <c r="G622" s="40"/>
      <c r="H622" s="40"/>
      <c r="I622" s="40"/>
      <c r="J622" s="40"/>
      <c r="K622" s="40"/>
      <c r="L622" s="40"/>
      <c r="M622" s="40"/>
      <c r="N622" s="40"/>
      <c r="O622" s="213"/>
    </row>
    <row r="623" spans="3:15">
      <c r="C623" s="40"/>
      <c r="D623" s="40"/>
      <c r="E623" s="40"/>
      <c r="F623" s="40"/>
      <c r="G623" s="40"/>
      <c r="H623" s="40"/>
      <c r="I623" s="40"/>
      <c r="J623" s="40"/>
      <c r="K623" s="40"/>
      <c r="L623" s="40"/>
      <c r="M623" s="40"/>
      <c r="N623" s="40"/>
      <c r="O623" s="213"/>
    </row>
    <row r="624" spans="3:15">
      <c r="C624" s="40"/>
      <c r="D624" s="40"/>
      <c r="E624" s="40"/>
      <c r="F624" s="40"/>
      <c r="G624" s="40"/>
      <c r="H624" s="40"/>
      <c r="I624" s="40"/>
      <c r="J624" s="40"/>
      <c r="K624" s="40"/>
      <c r="L624" s="40"/>
      <c r="M624" s="40"/>
      <c r="N624" s="40"/>
      <c r="O624" s="213"/>
    </row>
    <row r="625" spans="3:15">
      <c r="C625" s="40"/>
      <c r="D625" s="40"/>
      <c r="E625" s="40"/>
      <c r="F625" s="40"/>
      <c r="G625" s="40"/>
      <c r="H625" s="40"/>
      <c r="I625" s="40"/>
      <c r="J625" s="40"/>
      <c r="K625" s="40"/>
      <c r="L625" s="40"/>
      <c r="M625" s="40"/>
      <c r="N625" s="40"/>
      <c r="O625" s="213"/>
    </row>
    <row r="626" spans="3:15">
      <c r="C626" s="40"/>
      <c r="D626" s="40"/>
      <c r="E626" s="40"/>
      <c r="F626" s="40"/>
      <c r="G626" s="40"/>
      <c r="H626" s="40"/>
      <c r="I626" s="40"/>
      <c r="J626" s="40"/>
      <c r="K626" s="40"/>
      <c r="L626" s="40"/>
      <c r="M626" s="40"/>
      <c r="N626" s="40"/>
      <c r="O626" s="213"/>
    </row>
    <row r="627" spans="3:15">
      <c r="C627" s="40"/>
      <c r="D627" s="40"/>
      <c r="E627" s="40"/>
      <c r="F627" s="40"/>
      <c r="G627" s="40"/>
      <c r="H627" s="40"/>
      <c r="I627" s="40"/>
      <c r="J627" s="40"/>
      <c r="K627" s="40"/>
      <c r="L627" s="40"/>
      <c r="M627" s="40"/>
      <c r="N627" s="40"/>
      <c r="O627" s="213"/>
    </row>
    <row r="628" spans="3:15">
      <c r="C628" s="40"/>
      <c r="D628" s="40"/>
      <c r="E628" s="40"/>
      <c r="F628" s="40"/>
      <c r="G628" s="40"/>
      <c r="H628" s="40"/>
      <c r="I628" s="40"/>
      <c r="J628" s="40"/>
      <c r="K628" s="40"/>
      <c r="L628" s="40"/>
      <c r="M628" s="40"/>
      <c r="N628" s="40"/>
      <c r="O628" s="213"/>
    </row>
    <row r="629" spans="3:15">
      <c r="C629" s="40"/>
      <c r="D629" s="40"/>
      <c r="E629" s="40"/>
      <c r="F629" s="40"/>
      <c r="G629" s="40"/>
      <c r="H629" s="40"/>
      <c r="I629" s="40"/>
      <c r="J629" s="40"/>
      <c r="K629" s="40"/>
      <c r="L629" s="40"/>
      <c r="M629" s="40"/>
      <c r="N629" s="40"/>
      <c r="O629" s="213"/>
    </row>
    <row r="630" spans="3:15">
      <c r="C630" s="40"/>
      <c r="D630" s="40"/>
      <c r="E630" s="40"/>
      <c r="F630" s="40"/>
      <c r="G630" s="40"/>
      <c r="H630" s="40"/>
      <c r="I630" s="40"/>
      <c r="J630" s="40"/>
      <c r="K630" s="40"/>
      <c r="L630" s="40"/>
      <c r="M630" s="40"/>
      <c r="N630" s="40"/>
      <c r="O630" s="213"/>
    </row>
    <row r="631" spans="3:15">
      <c r="C631" s="40"/>
      <c r="D631" s="40"/>
      <c r="E631" s="40"/>
      <c r="F631" s="40"/>
      <c r="G631" s="40"/>
      <c r="H631" s="40"/>
      <c r="I631" s="40"/>
      <c r="J631" s="40"/>
      <c r="K631" s="40"/>
      <c r="L631" s="40"/>
      <c r="M631" s="40"/>
      <c r="N631" s="40"/>
      <c r="O631" s="213"/>
    </row>
    <row r="632" spans="3:15">
      <c r="C632" s="40"/>
      <c r="D632" s="40"/>
      <c r="E632" s="40"/>
      <c r="F632" s="40"/>
      <c r="G632" s="40"/>
      <c r="H632" s="40"/>
      <c r="I632" s="40"/>
      <c r="J632" s="40"/>
      <c r="K632" s="40"/>
      <c r="L632" s="40"/>
      <c r="M632" s="40"/>
      <c r="N632" s="40"/>
      <c r="O632" s="213"/>
    </row>
    <row r="633" spans="3:15">
      <c r="C633" s="40"/>
      <c r="D633" s="40"/>
      <c r="E633" s="40"/>
      <c r="F633" s="40"/>
      <c r="G633" s="40"/>
      <c r="H633" s="40"/>
      <c r="I633" s="40"/>
      <c r="J633" s="40"/>
      <c r="K633" s="40"/>
      <c r="L633" s="40"/>
      <c r="M633" s="40"/>
      <c r="N633" s="40"/>
      <c r="O633" s="213"/>
    </row>
    <row r="634" spans="3:15">
      <c r="C634" s="40"/>
      <c r="D634" s="40"/>
      <c r="E634" s="40"/>
      <c r="F634" s="40"/>
      <c r="G634" s="40"/>
      <c r="H634" s="40"/>
      <c r="I634" s="40"/>
      <c r="J634" s="40"/>
      <c r="K634" s="40"/>
      <c r="L634" s="40"/>
      <c r="M634" s="40"/>
      <c r="N634" s="40"/>
      <c r="O634" s="213"/>
    </row>
    <row r="635" spans="3:15">
      <c r="C635" s="40"/>
      <c r="D635" s="40"/>
      <c r="E635" s="40"/>
      <c r="F635" s="40"/>
      <c r="G635" s="40"/>
      <c r="H635" s="40"/>
      <c r="I635" s="40"/>
      <c r="J635" s="40"/>
      <c r="K635" s="40"/>
      <c r="L635" s="40"/>
      <c r="M635" s="40"/>
      <c r="N635" s="40"/>
      <c r="O635" s="213"/>
    </row>
    <row r="636" spans="3:15">
      <c r="C636" s="40"/>
      <c r="D636" s="40"/>
      <c r="E636" s="40"/>
      <c r="F636" s="40"/>
      <c r="G636" s="40"/>
      <c r="H636" s="40"/>
      <c r="I636" s="40"/>
      <c r="J636" s="40"/>
      <c r="K636" s="40"/>
      <c r="L636" s="40"/>
      <c r="M636" s="40"/>
      <c r="N636" s="40"/>
      <c r="O636" s="213"/>
    </row>
    <row r="637" spans="3:15">
      <c r="C637" s="40"/>
      <c r="D637" s="40"/>
      <c r="E637" s="40"/>
      <c r="F637" s="40"/>
      <c r="G637" s="40"/>
      <c r="H637" s="40"/>
      <c r="I637" s="40"/>
      <c r="J637" s="40"/>
      <c r="K637" s="40"/>
      <c r="L637" s="40"/>
      <c r="M637" s="40"/>
      <c r="N637" s="40"/>
      <c r="O637" s="213"/>
    </row>
    <row r="638" spans="3:15">
      <c r="C638" s="40"/>
      <c r="D638" s="40"/>
      <c r="E638" s="40"/>
      <c r="F638" s="40"/>
      <c r="G638" s="40"/>
      <c r="H638" s="40"/>
      <c r="I638" s="40"/>
      <c r="J638" s="40"/>
      <c r="K638" s="40"/>
      <c r="L638" s="40"/>
      <c r="M638" s="40"/>
      <c r="N638" s="40"/>
      <c r="O638" s="213"/>
    </row>
    <row r="639" spans="3:15">
      <c r="C639" s="40"/>
      <c r="D639" s="40"/>
      <c r="E639" s="40"/>
      <c r="F639" s="40"/>
      <c r="G639" s="40"/>
      <c r="H639" s="40"/>
      <c r="I639" s="40"/>
      <c r="J639" s="40"/>
      <c r="K639" s="40"/>
      <c r="L639" s="40"/>
      <c r="M639" s="40"/>
      <c r="N639" s="40"/>
      <c r="O639" s="213"/>
    </row>
    <row r="640" spans="3:15">
      <c r="C640" s="40"/>
      <c r="D640" s="40"/>
      <c r="E640" s="40"/>
      <c r="F640" s="40"/>
      <c r="G640" s="40"/>
      <c r="H640" s="40"/>
      <c r="I640" s="40"/>
      <c r="J640" s="40"/>
      <c r="K640" s="40"/>
      <c r="L640" s="40"/>
      <c r="M640" s="40"/>
      <c r="N640" s="40"/>
      <c r="O640" s="213"/>
    </row>
    <row r="641" spans="3:15">
      <c r="C641" s="40"/>
      <c r="D641" s="40"/>
      <c r="E641" s="40"/>
      <c r="F641" s="40"/>
      <c r="G641" s="40"/>
      <c r="H641" s="40"/>
      <c r="I641" s="40"/>
      <c r="J641" s="40"/>
      <c r="K641" s="40"/>
      <c r="L641" s="40"/>
      <c r="M641" s="40"/>
      <c r="N641" s="40"/>
      <c r="O641" s="213"/>
    </row>
    <row r="642" spans="3:15">
      <c r="C642" s="40"/>
      <c r="D642" s="40"/>
      <c r="E642" s="40"/>
      <c r="F642" s="40"/>
      <c r="G642" s="40"/>
      <c r="H642" s="40"/>
      <c r="I642" s="40"/>
      <c r="J642" s="40"/>
      <c r="K642" s="40"/>
      <c r="L642" s="40"/>
      <c r="M642" s="40"/>
      <c r="N642" s="40"/>
      <c r="O642" s="213"/>
    </row>
    <row r="643" spans="3:15">
      <c r="C643" s="40"/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213"/>
    </row>
    <row r="644" spans="3:15">
      <c r="C644" s="40"/>
      <c r="D644" s="40"/>
      <c r="E644" s="40"/>
      <c r="F644" s="40"/>
      <c r="G644" s="40"/>
      <c r="H644" s="40"/>
      <c r="I644" s="40"/>
      <c r="J644" s="40"/>
      <c r="K644" s="40"/>
      <c r="L644" s="40"/>
      <c r="M644" s="40"/>
      <c r="N644" s="40"/>
      <c r="O644" s="213"/>
    </row>
    <row r="645" spans="3:15">
      <c r="C645" s="40"/>
      <c r="D645" s="40"/>
      <c r="E645" s="40"/>
      <c r="F645" s="40"/>
      <c r="G645" s="40"/>
      <c r="H645" s="40"/>
      <c r="I645" s="40"/>
      <c r="J645" s="40"/>
      <c r="K645" s="40"/>
      <c r="L645" s="40"/>
      <c r="M645" s="40"/>
      <c r="N645" s="40"/>
      <c r="O645" s="213"/>
    </row>
    <row r="646" spans="3:15">
      <c r="C646" s="40"/>
      <c r="D646" s="40"/>
      <c r="E646" s="40"/>
      <c r="F646" s="40"/>
      <c r="G646" s="40"/>
      <c r="H646" s="40"/>
      <c r="I646" s="40"/>
      <c r="J646" s="40"/>
      <c r="K646" s="40"/>
      <c r="L646" s="40"/>
      <c r="M646" s="40"/>
      <c r="N646" s="40"/>
      <c r="O646" s="213"/>
    </row>
    <row r="647" spans="3:15">
      <c r="C647" s="40"/>
      <c r="D647" s="40"/>
      <c r="E647" s="40"/>
      <c r="F647" s="40"/>
      <c r="G647" s="40"/>
      <c r="H647" s="40"/>
      <c r="I647" s="40"/>
      <c r="J647" s="40"/>
      <c r="K647" s="40"/>
      <c r="L647" s="40"/>
      <c r="M647" s="40"/>
      <c r="N647" s="40"/>
      <c r="O647" s="213"/>
    </row>
    <row r="648" spans="3:15">
      <c r="C648" s="40"/>
      <c r="D648" s="40"/>
      <c r="E648" s="40"/>
      <c r="F648" s="40"/>
      <c r="G648" s="40"/>
      <c r="H648" s="40"/>
      <c r="I648" s="40"/>
      <c r="J648" s="40"/>
      <c r="K648" s="40"/>
      <c r="L648" s="40"/>
      <c r="M648" s="40"/>
      <c r="N648" s="40"/>
      <c r="O648" s="213"/>
    </row>
    <row r="649" spans="3:15">
      <c r="C649" s="40"/>
      <c r="D649" s="40"/>
      <c r="E649" s="40"/>
      <c r="F649" s="40"/>
      <c r="G649" s="40"/>
      <c r="H649" s="40"/>
      <c r="I649" s="40"/>
      <c r="J649" s="40"/>
      <c r="K649" s="40"/>
      <c r="L649" s="40"/>
      <c r="M649" s="40"/>
      <c r="N649" s="40"/>
      <c r="O649" s="213"/>
    </row>
    <row r="650" spans="3:15">
      <c r="C650" s="40"/>
      <c r="D650" s="40"/>
      <c r="E650" s="40"/>
      <c r="F650" s="40"/>
      <c r="G650" s="40"/>
      <c r="H650" s="40"/>
      <c r="I650" s="40"/>
      <c r="J650" s="40"/>
      <c r="K650" s="40"/>
      <c r="L650" s="40"/>
      <c r="M650" s="40"/>
      <c r="N650" s="40"/>
      <c r="O650" s="213"/>
    </row>
    <row r="651" spans="3:15">
      <c r="C651" s="40"/>
      <c r="D651" s="40"/>
      <c r="E651" s="40"/>
      <c r="F651" s="40"/>
      <c r="G651" s="40"/>
      <c r="H651" s="40"/>
      <c r="I651" s="40"/>
      <c r="J651" s="40"/>
      <c r="K651" s="40"/>
      <c r="L651" s="40"/>
      <c r="M651" s="40"/>
      <c r="N651" s="40"/>
      <c r="O651" s="213"/>
    </row>
    <row r="652" spans="3:15">
      <c r="C652" s="40"/>
      <c r="D652" s="40"/>
      <c r="E652" s="40"/>
      <c r="F652" s="40"/>
      <c r="G652" s="40"/>
      <c r="H652" s="40"/>
      <c r="I652" s="40"/>
      <c r="J652" s="40"/>
      <c r="K652" s="40"/>
      <c r="L652" s="40"/>
      <c r="M652" s="40"/>
      <c r="N652" s="40"/>
      <c r="O652" s="213"/>
    </row>
    <row r="653" spans="3:15">
      <c r="C653" s="40"/>
      <c r="D653" s="40"/>
      <c r="E653" s="40"/>
      <c r="F653" s="40"/>
      <c r="G653" s="40"/>
      <c r="H653" s="40"/>
      <c r="I653" s="40"/>
      <c r="J653" s="40"/>
      <c r="K653" s="40"/>
      <c r="L653" s="40"/>
      <c r="M653" s="40"/>
      <c r="N653" s="40"/>
      <c r="O653" s="213"/>
    </row>
    <row r="654" spans="3:15">
      <c r="C654" s="40"/>
      <c r="D654" s="40"/>
      <c r="E654" s="40"/>
      <c r="F654" s="40"/>
      <c r="G654" s="40"/>
      <c r="H654" s="40"/>
      <c r="I654" s="40"/>
      <c r="J654" s="40"/>
      <c r="K654" s="40"/>
      <c r="L654" s="40"/>
      <c r="M654" s="40"/>
      <c r="N654" s="40"/>
      <c r="O654" s="213"/>
    </row>
    <row r="655" spans="3:15">
      <c r="C655" s="40"/>
      <c r="D655" s="40"/>
      <c r="E655" s="40"/>
      <c r="F655" s="40"/>
      <c r="G655" s="40"/>
      <c r="H655" s="40"/>
      <c r="I655" s="40"/>
      <c r="J655" s="40"/>
      <c r="K655" s="40"/>
      <c r="L655" s="40"/>
      <c r="M655" s="40"/>
      <c r="N655" s="40"/>
      <c r="O655" s="213"/>
    </row>
    <row r="656" spans="3:15">
      <c r="C656" s="40"/>
      <c r="D656" s="40"/>
      <c r="E656" s="40"/>
      <c r="F656" s="40"/>
      <c r="G656" s="40"/>
      <c r="H656" s="40"/>
      <c r="I656" s="40"/>
      <c r="J656" s="40"/>
      <c r="K656" s="40"/>
      <c r="L656" s="40"/>
      <c r="M656" s="40"/>
      <c r="N656" s="40"/>
      <c r="O656" s="213"/>
    </row>
    <row r="657" spans="3:15">
      <c r="C657" s="40"/>
      <c r="D657" s="40"/>
      <c r="E657" s="40"/>
      <c r="F657" s="40"/>
      <c r="G657" s="40"/>
      <c r="H657" s="40"/>
      <c r="I657" s="40"/>
      <c r="J657" s="40"/>
      <c r="K657" s="40"/>
      <c r="L657" s="40"/>
      <c r="M657" s="40"/>
      <c r="N657" s="40"/>
      <c r="O657" s="213"/>
    </row>
    <row r="658" spans="3:15">
      <c r="C658" s="40"/>
      <c r="D658" s="40"/>
      <c r="E658" s="40"/>
      <c r="F658" s="40"/>
      <c r="G658" s="40"/>
      <c r="H658" s="40"/>
      <c r="I658" s="40"/>
      <c r="J658" s="40"/>
      <c r="K658" s="40"/>
      <c r="L658" s="40"/>
      <c r="M658" s="40"/>
      <c r="N658" s="40"/>
      <c r="O658" s="213"/>
    </row>
    <row r="659" spans="3:15">
      <c r="C659" s="40"/>
      <c r="D659" s="40"/>
      <c r="E659" s="40"/>
      <c r="F659" s="40"/>
      <c r="G659" s="40"/>
      <c r="H659" s="40"/>
      <c r="I659" s="40"/>
      <c r="J659" s="40"/>
      <c r="K659" s="40"/>
      <c r="L659" s="40"/>
      <c r="M659" s="40"/>
      <c r="N659" s="40"/>
      <c r="O659" s="213"/>
    </row>
    <row r="660" spans="3:15">
      <c r="C660" s="40"/>
      <c r="D660" s="40"/>
      <c r="E660" s="40"/>
      <c r="F660" s="40"/>
      <c r="G660" s="40"/>
      <c r="H660" s="40"/>
      <c r="I660" s="40"/>
      <c r="J660" s="40"/>
      <c r="K660" s="40"/>
      <c r="L660" s="40"/>
      <c r="M660" s="40"/>
      <c r="N660" s="40"/>
      <c r="O660" s="213"/>
    </row>
    <row r="661" spans="3:15">
      <c r="C661" s="40"/>
      <c r="D661" s="40"/>
      <c r="E661" s="40"/>
      <c r="F661" s="40"/>
      <c r="G661" s="40"/>
      <c r="H661" s="40"/>
      <c r="I661" s="40"/>
      <c r="J661" s="40"/>
      <c r="K661" s="40"/>
      <c r="L661" s="40"/>
      <c r="M661" s="40"/>
      <c r="N661" s="40"/>
      <c r="O661" s="213"/>
    </row>
    <row r="662" spans="3:15">
      <c r="C662" s="40"/>
      <c r="D662" s="40"/>
      <c r="E662" s="40"/>
      <c r="F662" s="40"/>
      <c r="G662" s="40"/>
      <c r="H662" s="40"/>
      <c r="I662" s="40"/>
      <c r="J662" s="40"/>
      <c r="K662" s="40"/>
      <c r="L662" s="40"/>
      <c r="M662" s="40"/>
      <c r="N662" s="40"/>
      <c r="O662" s="213"/>
    </row>
    <row r="663" spans="3:15">
      <c r="C663" s="40"/>
      <c r="D663" s="40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213"/>
    </row>
    <row r="664" spans="3:15">
      <c r="C664" s="40"/>
      <c r="D664" s="40"/>
      <c r="E664" s="40"/>
      <c r="F664" s="40"/>
      <c r="G664" s="40"/>
      <c r="H664" s="40"/>
      <c r="I664" s="40"/>
      <c r="J664" s="40"/>
      <c r="K664" s="40"/>
      <c r="L664" s="40"/>
      <c r="M664" s="40"/>
      <c r="N664" s="40"/>
      <c r="O664" s="213"/>
    </row>
    <row r="665" spans="3:15">
      <c r="C665" s="40"/>
      <c r="D665" s="40"/>
      <c r="E665" s="40"/>
      <c r="F665" s="40"/>
      <c r="G665" s="40"/>
      <c r="H665" s="40"/>
      <c r="I665" s="40"/>
      <c r="J665" s="40"/>
      <c r="K665" s="40"/>
      <c r="L665" s="40"/>
      <c r="M665" s="40"/>
      <c r="N665" s="40"/>
      <c r="O665" s="213"/>
    </row>
    <row r="666" spans="3:15">
      <c r="C666" s="40"/>
      <c r="D666" s="40"/>
      <c r="E666" s="40"/>
      <c r="F666" s="40"/>
      <c r="G666" s="40"/>
      <c r="H666" s="40"/>
      <c r="I666" s="40"/>
      <c r="J666" s="40"/>
      <c r="K666" s="40"/>
      <c r="L666" s="40"/>
      <c r="M666" s="40"/>
      <c r="N666" s="40"/>
      <c r="O666" s="213"/>
    </row>
    <row r="667" spans="3:15">
      <c r="C667" s="40"/>
      <c r="D667" s="40"/>
      <c r="E667" s="40"/>
      <c r="F667" s="40"/>
      <c r="G667" s="40"/>
      <c r="H667" s="40"/>
      <c r="I667" s="40"/>
      <c r="J667" s="40"/>
      <c r="K667" s="40"/>
      <c r="L667" s="40"/>
      <c r="M667" s="40"/>
      <c r="N667" s="40"/>
      <c r="O667" s="213"/>
    </row>
    <row r="668" spans="3:15">
      <c r="C668" s="40"/>
      <c r="D668" s="40"/>
      <c r="E668" s="40"/>
      <c r="F668" s="40"/>
      <c r="G668" s="40"/>
      <c r="H668" s="40"/>
      <c r="I668" s="40"/>
      <c r="J668" s="40"/>
      <c r="K668" s="40"/>
      <c r="L668" s="40"/>
      <c r="M668" s="40"/>
      <c r="N668" s="40"/>
      <c r="O668" s="213"/>
    </row>
    <row r="669" spans="3:15">
      <c r="C669" s="40"/>
      <c r="D669" s="40"/>
      <c r="E669" s="40"/>
      <c r="F669" s="40"/>
      <c r="G669" s="40"/>
      <c r="H669" s="40"/>
      <c r="I669" s="40"/>
      <c r="J669" s="40"/>
      <c r="K669" s="40"/>
      <c r="L669" s="40"/>
      <c r="M669" s="40"/>
      <c r="N669" s="40"/>
      <c r="O669" s="213"/>
    </row>
    <row r="670" spans="3:15">
      <c r="C670" s="40"/>
      <c r="D670" s="40"/>
      <c r="E670" s="40"/>
      <c r="F670" s="40"/>
      <c r="G670" s="40"/>
      <c r="H670" s="40"/>
      <c r="I670" s="40"/>
      <c r="J670" s="40"/>
      <c r="K670" s="40"/>
      <c r="L670" s="40"/>
      <c r="M670" s="40"/>
      <c r="N670" s="40"/>
      <c r="O670" s="213"/>
    </row>
    <row r="671" spans="3:15">
      <c r="C671" s="40"/>
      <c r="D671" s="40"/>
      <c r="E671" s="40"/>
      <c r="F671" s="40"/>
      <c r="G671" s="40"/>
      <c r="H671" s="40"/>
      <c r="I671" s="40"/>
      <c r="J671" s="40"/>
      <c r="K671" s="40"/>
      <c r="L671" s="40"/>
      <c r="M671" s="40"/>
      <c r="N671" s="40"/>
      <c r="O671" s="213"/>
    </row>
    <row r="672" spans="3:15">
      <c r="C672" s="40"/>
      <c r="D672" s="40"/>
      <c r="E672" s="40"/>
      <c r="F672" s="40"/>
      <c r="G672" s="40"/>
      <c r="H672" s="40"/>
      <c r="I672" s="40"/>
      <c r="J672" s="40"/>
      <c r="K672" s="40"/>
      <c r="L672" s="40"/>
      <c r="M672" s="40"/>
      <c r="N672" s="40"/>
      <c r="O672" s="213"/>
    </row>
    <row r="673" spans="3:15">
      <c r="C673" s="40"/>
      <c r="D673" s="40"/>
      <c r="E673" s="40"/>
      <c r="F673" s="40"/>
      <c r="G673" s="40"/>
      <c r="H673" s="40"/>
      <c r="I673" s="40"/>
      <c r="J673" s="40"/>
      <c r="K673" s="40"/>
      <c r="L673" s="40"/>
      <c r="M673" s="40"/>
      <c r="N673" s="40"/>
      <c r="O673" s="213"/>
    </row>
    <row r="674" spans="3:15">
      <c r="C674" s="40"/>
      <c r="D674" s="40"/>
      <c r="E674" s="40"/>
      <c r="F674" s="40"/>
      <c r="G674" s="40"/>
      <c r="H674" s="40"/>
      <c r="I674" s="40"/>
      <c r="J674" s="40"/>
      <c r="K674" s="40"/>
      <c r="L674" s="40"/>
      <c r="M674" s="40"/>
      <c r="N674" s="40"/>
      <c r="O674" s="213"/>
    </row>
    <row r="675" spans="3:15">
      <c r="C675" s="40"/>
      <c r="D675" s="40"/>
      <c r="E675" s="40"/>
      <c r="F675" s="40"/>
      <c r="G675" s="40"/>
      <c r="H675" s="40"/>
      <c r="I675" s="40"/>
      <c r="J675" s="40"/>
      <c r="K675" s="40"/>
      <c r="L675" s="40"/>
      <c r="M675" s="40"/>
      <c r="N675" s="40"/>
      <c r="O675" s="213"/>
    </row>
    <row r="676" spans="3:15">
      <c r="C676" s="40"/>
      <c r="D676" s="40"/>
      <c r="E676" s="40"/>
      <c r="F676" s="40"/>
      <c r="G676" s="40"/>
      <c r="H676" s="40"/>
      <c r="I676" s="40"/>
      <c r="J676" s="40"/>
      <c r="K676" s="40"/>
      <c r="L676" s="40"/>
      <c r="M676" s="40"/>
      <c r="N676" s="40"/>
      <c r="O676" s="213"/>
    </row>
    <row r="677" spans="3:15">
      <c r="C677" s="40"/>
      <c r="D677" s="40"/>
      <c r="E677" s="40"/>
      <c r="F677" s="40"/>
      <c r="G677" s="40"/>
      <c r="H677" s="40"/>
      <c r="I677" s="40"/>
      <c r="J677" s="40"/>
      <c r="K677" s="40"/>
      <c r="L677" s="40"/>
      <c r="M677" s="40"/>
      <c r="N677" s="40"/>
      <c r="O677" s="213"/>
    </row>
    <row r="678" spans="3:15">
      <c r="C678" s="40"/>
      <c r="D678" s="40"/>
      <c r="E678" s="40"/>
      <c r="F678" s="40"/>
      <c r="G678" s="40"/>
      <c r="H678" s="40"/>
      <c r="I678" s="40"/>
      <c r="J678" s="40"/>
      <c r="K678" s="40"/>
      <c r="L678" s="40"/>
      <c r="M678" s="40"/>
      <c r="N678" s="40"/>
      <c r="O678" s="213"/>
    </row>
    <row r="679" spans="3:15">
      <c r="C679" s="40"/>
      <c r="D679" s="40"/>
      <c r="E679" s="40"/>
      <c r="F679" s="40"/>
      <c r="G679" s="40"/>
      <c r="H679" s="40"/>
      <c r="I679" s="40"/>
      <c r="J679" s="40"/>
      <c r="K679" s="40"/>
      <c r="L679" s="40"/>
      <c r="M679" s="40"/>
      <c r="N679" s="40"/>
      <c r="O679" s="213"/>
    </row>
    <row r="680" spans="3:15">
      <c r="C680" s="40"/>
      <c r="D680" s="40"/>
      <c r="E680" s="40"/>
      <c r="F680" s="40"/>
      <c r="G680" s="40"/>
      <c r="H680" s="40"/>
      <c r="I680" s="40"/>
      <c r="J680" s="40"/>
      <c r="K680" s="40"/>
      <c r="L680" s="40"/>
      <c r="M680" s="40"/>
      <c r="N680" s="40"/>
      <c r="O680" s="213"/>
    </row>
    <row r="681" spans="3:15">
      <c r="C681" s="40"/>
      <c r="D681" s="40"/>
      <c r="E681" s="40"/>
      <c r="F681" s="40"/>
      <c r="G681" s="40"/>
      <c r="H681" s="40"/>
      <c r="I681" s="40"/>
      <c r="J681" s="40"/>
      <c r="K681" s="40"/>
      <c r="L681" s="40"/>
      <c r="M681" s="40"/>
      <c r="N681" s="40"/>
      <c r="O681" s="213"/>
    </row>
    <row r="682" spans="3:15">
      <c r="C682" s="40"/>
      <c r="D682" s="40"/>
      <c r="E682" s="40"/>
      <c r="F682" s="40"/>
      <c r="G682" s="40"/>
      <c r="H682" s="40"/>
      <c r="I682" s="40"/>
      <c r="J682" s="40"/>
      <c r="K682" s="40"/>
      <c r="L682" s="40"/>
      <c r="M682" s="40"/>
      <c r="N682" s="40"/>
      <c r="O682" s="213"/>
    </row>
    <row r="683" spans="3:15">
      <c r="C683" s="40"/>
      <c r="D683" s="40"/>
      <c r="E683" s="40"/>
      <c r="F683" s="40"/>
      <c r="G683" s="40"/>
      <c r="H683" s="40"/>
      <c r="I683" s="40"/>
      <c r="J683" s="40"/>
      <c r="K683" s="40"/>
      <c r="L683" s="40"/>
      <c r="M683" s="40"/>
      <c r="N683" s="40"/>
      <c r="O683" s="213"/>
    </row>
    <row r="684" spans="3:15">
      <c r="C684" s="40"/>
      <c r="D684" s="40"/>
      <c r="E684" s="40"/>
      <c r="F684" s="40"/>
      <c r="G684" s="40"/>
      <c r="H684" s="40"/>
      <c r="I684" s="40"/>
      <c r="J684" s="40"/>
      <c r="K684" s="40"/>
      <c r="L684" s="40"/>
      <c r="M684" s="40"/>
      <c r="N684" s="40"/>
      <c r="O684" s="213"/>
    </row>
    <row r="685" spans="3:15">
      <c r="C685" s="40"/>
      <c r="D685" s="40"/>
      <c r="E685" s="40"/>
      <c r="F685" s="40"/>
      <c r="G685" s="40"/>
      <c r="H685" s="40"/>
      <c r="I685" s="40"/>
      <c r="J685" s="40"/>
      <c r="K685" s="40"/>
      <c r="L685" s="40"/>
      <c r="M685" s="40"/>
      <c r="N685" s="40"/>
      <c r="O685" s="213"/>
    </row>
    <row r="686" spans="3:15">
      <c r="C686" s="40"/>
      <c r="D686" s="40"/>
      <c r="E686" s="40"/>
      <c r="F686" s="40"/>
      <c r="G686" s="40"/>
      <c r="H686" s="40"/>
      <c r="I686" s="40"/>
      <c r="J686" s="40"/>
      <c r="K686" s="40"/>
      <c r="L686" s="40"/>
      <c r="M686" s="40"/>
      <c r="N686" s="40"/>
      <c r="O686" s="213"/>
    </row>
    <row r="687" spans="3:15">
      <c r="C687" s="40"/>
      <c r="D687" s="40"/>
      <c r="E687" s="40"/>
      <c r="F687" s="40"/>
      <c r="G687" s="40"/>
      <c r="H687" s="40"/>
      <c r="I687" s="40"/>
      <c r="J687" s="40"/>
      <c r="K687" s="40"/>
      <c r="L687" s="40"/>
      <c r="M687" s="40"/>
      <c r="N687" s="40"/>
      <c r="O687" s="213"/>
    </row>
    <row r="688" spans="3:15">
      <c r="C688" s="40"/>
      <c r="D688" s="40"/>
      <c r="E688" s="40"/>
      <c r="F688" s="40"/>
      <c r="G688" s="40"/>
      <c r="H688" s="40"/>
      <c r="I688" s="40"/>
      <c r="J688" s="40"/>
      <c r="K688" s="40"/>
      <c r="L688" s="40"/>
      <c r="M688" s="40"/>
      <c r="N688" s="40"/>
      <c r="O688" s="213"/>
    </row>
    <row r="689" spans="3:15">
      <c r="C689" s="40"/>
      <c r="D689" s="40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213"/>
    </row>
    <row r="690" spans="3:15">
      <c r="C690" s="40"/>
      <c r="D690" s="40"/>
      <c r="E690" s="40"/>
      <c r="F690" s="40"/>
      <c r="G690" s="40"/>
      <c r="H690" s="40"/>
      <c r="I690" s="40"/>
      <c r="J690" s="40"/>
      <c r="K690" s="40"/>
      <c r="L690" s="40"/>
      <c r="M690" s="40"/>
      <c r="N690" s="40"/>
      <c r="O690" s="213"/>
    </row>
    <row r="691" spans="3:15">
      <c r="C691" s="40"/>
      <c r="D691" s="40"/>
      <c r="E691" s="40"/>
      <c r="F691" s="40"/>
      <c r="G691" s="40"/>
      <c r="H691" s="40"/>
      <c r="I691" s="40"/>
      <c r="J691" s="40"/>
      <c r="K691" s="40"/>
      <c r="L691" s="40"/>
      <c r="M691" s="40"/>
      <c r="N691" s="40"/>
      <c r="O691" s="213"/>
    </row>
    <row r="692" spans="3:15">
      <c r="C692" s="40"/>
      <c r="D692" s="40"/>
      <c r="E692" s="40"/>
      <c r="F692" s="40"/>
      <c r="G692" s="40"/>
      <c r="H692" s="40"/>
      <c r="I692" s="40"/>
      <c r="J692" s="40"/>
      <c r="K692" s="40"/>
      <c r="L692" s="40"/>
      <c r="M692" s="40"/>
      <c r="N692" s="40"/>
      <c r="O692" s="213"/>
    </row>
    <row r="693" spans="3:15">
      <c r="C693" s="40"/>
      <c r="D693" s="40"/>
      <c r="E693" s="40"/>
      <c r="F693" s="40"/>
      <c r="G693" s="40"/>
      <c r="H693" s="40"/>
      <c r="I693" s="40"/>
      <c r="J693" s="40"/>
      <c r="K693" s="40"/>
      <c r="L693" s="40"/>
      <c r="M693" s="40"/>
      <c r="N693" s="40"/>
      <c r="O693" s="213"/>
    </row>
    <row r="694" spans="3:15">
      <c r="C694" s="40"/>
      <c r="D694" s="40"/>
      <c r="E694" s="40"/>
      <c r="F694" s="40"/>
      <c r="G694" s="40"/>
      <c r="H694" s="40"/>
      <c r="I694" s="40"/>
      <c r="J694" s="40"/>
      <c r="K694" s="40"/>
      <c r="L694" s="40"/>
      <c r="M694" s="40"/>
      <c r="N694" s="40"/>
      <c r="O694" s="213"/>
    </row>
    <row r="695" spans="3:15">
      <c r="C695" s="40"/>
      <c r="D695" s="40"/>
      <c r="E695" s="40"/>
      <c r="F695" s="40"/>
      <c r="G695" s="40"/>
      <c r="H695" s="40"/>
      <c r="I695" s="40"/>
      <c r="J695" s="40"/>
      <c r="K695" s="40"/>
      <c r="L695" s="40"/>
      <c r="M695" s="40"/>
      <c r="N695" s="40"/>
      <c r="O695" s="213"/>
    </row>
    <row r="696" spans="3:15">
      <c r="C696" s="40"/>
      <c r="D696" s="40"/>
      <c r="E696" s="40"/>
      <c r="F696" s="40"/>
      <c r="G696" s="40"/>
      <c r="H696" s="40"/>
      <c r="I696" s="40"/>
      <c r="J696" s="40"/>
      <c r="K696" s="40"/>
      <c r="L696" s="40"/>
      <c r="M696" s="40"/>
      <c r="N696" s="40"/>
      <c r="O696" s="213"/>
    </row>
    <row r="697" spans="3:15">
      <c r="C697" s="40"/>
      <c r="D697" s="40"/>
      <c r="E697" s="40"/>
      <c r="F697" s="40"/>
      <c r="G697" s="40"/>
      <c r="H697" s="40"/>
      <c r="I697" s="40"/>
      <c r="J697" s="40"/>
      <c r="K697" s="40"/>
      <c r="L697" s="40"/>
      <c r="M697" s="40"/>
      <c r="N697" s="40"/>
      <c r="O697" s="213"/>
    </row>
    <row r="698" spans="3:15">
      <c r="C698" s="40"/>
      <c r="D698" s="40"/>
      <c r="E698" s="40"/>
      <c r="F698" s="40"/>
      <c r="G698" s="40"/>
      <c r="H698" s="40"/>
      <c r="I698" s="40"/>
      <c r="J698" s="40"/>
      <c r="K698" s="40"/>
      <c r="L698" s="40"/>
      <c r="M698" s="40"/>
      <c r="N698" s="40"/>
      <c r="O698" s="213"/>
    </row>
    <row r="699" spans="3:15">
      <c r="C699" s="40"/>
      <c r="D699" s="40"/>
      <c r="E699" s="40"/>
      <c r="F699" s="40"/>
      <c r="G699" s="40"/>
      <c r="H699" s="40"/>
      <c r="I699" s="40"/>
      <c r="J699" s="40"/>
      <c r="K699" s="40"/>
      <c r="L699" s="40"/>
      <c r="M699" s="40"/>
      <c r="N699" s="40"/>
      <c r="O699" s="213"/>
    </row>
    <row r="700" spans="3:15">
      <c r="C700" s="40"/>
      <c r="D700" s="40"/>
      <c r="E700" s="40"/>
      <c r="F700" s="40"/>
      <c r="G700" s="40"/>
      <c r="H700" s="40"/>
      <c r="I700" s="40"/>
      <c r="J700" s="40"/>
      <c r="K700" s="40"/>
      <c r="L700" s="40"/>
      <c r="M700" s="40"/>
      <c r="N700" s="40"/>
      <c r="O700" s="213"/>
    </row>
    <row r="701" spans="3:15">
      <c r="C701" s="40"/>
      <c r="D701" s="40"/>
      <c r="E701" s="40"/>
      <c r="F701" s="40"/>
      <c r="G701" s="40"/>
      <c r="H701" s="40"/>
      <c r="I701" s="40"/>
      <c r="J701" s="40"/>
      <c r="K701" s="40"/>
      <c r="L701" s="40"/>
      <c r="M701" s="40"/>
      <c r="N701" s="40"/>
      <c r="O701" s="213"/>
    </row>
    <row r="702" spans="3:15">
      <c r="C702" s="40"/>
      <c r="D702" s="40"/>
      <c r="E702" s="40"/>
      <c r="F702" s="40"/>
      <c r="G702" s="40"/>
      <c r="H702" s="40"/>
      <c r="I702" s="40"/>
      <c r="J702" s="40"/>
      <c r="K702" s="40"/>
      <c r="L702" s="40"/>
      <c r="M702" s="40"/>
      <c r="N702" s="40"/>
      <c r="O702" s="213"/>
    </row>
    <row r="703" spans="3:15">
      <c r="C703" s="40"/>
      <c r="D703" s="40"/>
      <c r="E703" s="40"/>
      <c r="F703" s="40"/>
      <c r="G703" s="40"/>
      <c r="H703" s="40"/>
      <c r="I703" s="40"/>
      <c r="J703" s="40"/>
      <c r="K703" s="40"/>
      <c r="L703" s="40"/>
      <c r="M703" s="40"/>
      <c r="N703" s="40"/>
      <c r="O703" s="213"/>
    </row>
    <row r="704" spans="3:15">
      <c r="C704" s="40"/>
      <c r="D704" s="40"/>
      <c r="E704" s="40"/>
      <c r="F704" s="40"/>
      <c r="G704" s="40"/>
      <c r="H704" s="40"/>
      <c r="I704" s="40"/>
      <c r="J704" s="40"/>
      <c r="K704" s="40"/>
      <c r="L704" s="40"/>
      <c r="M704" s="40"/>
      <c r="N704" s="40"/>
      <c r="O704" s="213"/>
    </row>
    <row r="705" spans="3:15">
      <c r="C705" s="40"/>
      <c r="D705" s="40"/>
      <c r="E705" s="40"/>
      <c r="F705" s="40"/>
      <c r="G705" s="40"/>
      <c r="H705" s="40"/>
      <c r="I705" s="40"/>
      <c r="J705" s="40"/>
      <c r="K705" s="40"/>
      <c r="L705" s="40"/>
      <c r="M705" s="40"/>
      <c r="N705" s="40"/>
      <c r="O705" s="213"/>
    </row>
    <row r="706" spans="3:15">
      <c r="C706" s="40"/>
      <c r="D706" s="40"/>
      <c r="E706" s="40"/>
      <c r="F706" s="40"/>
      <c r="G706" s="40"/>
      <c r="H706" s="40"/>
      <c r="I706" s="40"/>
      <c r="J706" s="40"/>
      <c r="K706" s="40"/>
      <c r="L706" s="40"/>
      <c r="M706" s="40"/>
      <c r="N706" s="40"/>
      <c r="O706" s="213"/>
    </row>
    <row r="707" spans="3:15">
      <c r="C707" s="40"/>
      <c r="D707" s="40"/>
      <c r="E707" s="40"/>
      <c r="F707" s="40"/>
      <c r="G707" s="40"/>
      <c r="H707" s="40"/>
      <c r="I707" s="40"/>
      <c r="J707" s="40"/>
      <c r="K707" s="40"/>
      <c r="L707" s="40"/>
      <c r="M707" s="40"/>
      <c r="N707" s="40"/>
      <c r="O707" s="213"/>
    </row>
    <row r="708" spans="3:15">
      <c r="C708" s="40"/>
      <c r="D708" s="40"/>
      <c r="E708" s="40"/>
      <c r="F708" s="40"/>
      <c r="G708" s="40"/>
      <c r="H708" s="40"/>
      <c r="I708" s="40"/>
      <c r="J708" s="40"/>
      <c r="K708" s="40"/>
      <c r="L708" s="40"/>
      <c r="M708" s="40"/>
      <c r="N708" s="40"/>
      <c r="O708" s="213"/>
    </row>
    <row r="709" spans="3:15">
      <c r="C709" s="40"/>
      <c r="D709" s="40"/>
      <c r="E709" s="40"/>
      <c r="F709" s="40"/>
      <c r="G709" s="40"/>
      <c r="H709" s="40"/>
      <c r="I709" s="40"/>
      <c r="J709" s="40"/>
      <c r="K709" s="40"/>
      <c r="L709" s="40"/>
      <c r="M709" s="40"/>
      <c r="N709" s="40"/>
      <c r="O709" s="213"/>
    </row>
    <row r="710" spans="3:15">
      <c r="C710" s="40"/>
      <c r="D710" s="40"/>
      <c r="E710" s="40"/>
      <c r="F710" s="40"/>
      <c r="G710" s="40"/>
      <c r="H710" s="40"/>
      <c r="I710" s="40"/>
      <c r="J710" s="40"/>
      <c r="K710" s="40"/>
      <c r="L710" s="40"/>
      <c r="M710" s="40"/>
      <c r="N710" s="40"/>
      <c r="O710" s="213"/>
    </row>
    <row r="711" spans="3:15">
      <c r="C711" s="40"/>
      <c r="D711" s="40"/>
      <c r="E711" s="40"/>
      <c r="F711" s="40"/>
      <c r="G711" s="40"/>
      <c r="H711" s="40"/>
      <c r="I711" s="40"/>
      <c r="J711" s="40"/>
      <c r="K711" s="40"/>
      <c r="L711" s="40"/>
      <c r="M711" s="40"/>
      <c r="N711" s="40"/>
      <c r="O711" s="213"/>
    </row>
    <row r="712" spans="3:15">
      <c r="C712" s="40"/>
      <c r="D712" s="40"/>
      <c r="E712" s="40"/>
      <c r="F712" s="40"/>
      <c r="G712" s="40"/>
      <c r="H712" s="40"/>
      <c r="I712" s="40"/>
      <c r="J712" s="40"/>
      <c r="K712" s="40"/>
      <c r="L712" s="40"/>
      <c r="M712" s="40"/>
      <c r="N712" s="40"/>
      <c r="O712" s="213"/>
    </row>
    <row r="713" spans="3:15">
      <c r="C713" s="40"/>
      <c r="D713" s="40"/>
      <c r="E713" s="40"/>
      <c r="F713" s="40"/>
      <c r="G713" s="40"/>
      <c r="H713" s="40"/>
      <c r="I713" s="40"/>
      <c r="J713" s="40"/>
      <c r="K713" s="40"/>
      <c r="L713" s="40"/>
      <c r="M713" s="40"/>
      <c r="N713" s="40"/>
      <c r="O713" s="213"/>
    </row>
    <row r="714" spans="3:15">
      <c r="C714" s="40"/>
      <c r="D714" s="40"/>
      <c r="E714" s="40"/>
      <c r="F714" s="40"/>
      <c r="G714" s="40"/>
      <c r="H714" s="40"/>
      <c r="I714" s="40"/>
      <c r="J714" s="40"/>
      <c r="K714" s="40"/>
      <c r="L714" s="40"/>
      <c r="M714" s="40"/>
      <c r="N714" s="40"/>
      <c r="O714" s="213"/>
    </row>
    <row r="715" spans="3:15">
      <c r="C715" s="40"/>
      <c r="D715" s="40"/>
      <c r="E715" s="40"/>
      <c r="F715" s="40"/>
      <c r="G715" s="40"/>
      <c r="H715" s="40"/>
      <c r="I715" s="40"/>
      <c r="J715" s="40"/>
      <c r="K715" s="40"/>
      <c r="L715" s="40"/>
      <c r="M715" s="40"/>
      <c r="N715" s="40"/>
      <c r="O715" s="213"/>
    </row>
    <row r="716" spans="3:15">
      <c r="C716" s="40"/>
      <c r="D716" s="40"/>
      <c r="E716" s="40"/>
      <c r="F716" s="40"/>
      <c r="G716" s="40"/>
      <c r="H716" s="40"/>
      <c r="I716" s="40"/>
      <c r="J716" s="40"/>
      <c r="K716" s="40"/>
      <c r="L716" s="40"/>
      <c r="M716" s="40"/>
      <c r="N716" s="40"/>
      <c r="O716" s="213"/>
    </row>
    <row r="717" spans="3:15">
      <c r="C717" s="40"/>
      <c r="D717" s="40"/>
      <c r="E717" s="40"/>
      <c r="F717" s="40"/>
      <c r="G717" s="40"/>
      <c r="H717" s="40"/>
      <c r="I717" s="40"/>
      <c r="J717" s="40"/>
      <c r="K717" s="40"/>
      <c r="L717" s="40"/>
      <c r="M717" s="40"/>
      <c r="N717" s="40"/>
      <c r="O717" s="213"/>
    </row>
    <row r="718" spans="3:15">
      <c r="C718" s="40"/>
      <c r="D718" s="40"/>
      <c r="E718" s="40"/>
      <c r="F718" s="40"/>
      <c r="G718" s="40"/>
      <c r="H718" s="40"/>
      <c r="I718" s="40"/>
      <c r="J718" s="40"/>
      <c r="K718" s="40"/>
      <c r="L718" s="40"/>
      <c r="M718" s="40"/>
      <c r="N718" s="40"/>
      <c r="O718" s="213"/>
    </row>
    <row r="719" spans="3:15">
      <c r="C719" s="40"/>
      <c r="D719" s="40"/>
      <c r="E719" s="40"/>
      <c r="F719" s="40"/>
      <c r="G719" s="40"/>
      <c r="H719" s="40"/>
      <c r="I719" s="40"/>
      <c r="J719" s="40"/>
      <c r="K719" s="40"/>
      <c r="L719" s="40"/>
      <c r="M719" s="40"/>
      <c r="N719" s="40"/>
      <c r="O719" s="213"/>
    </row>
    <row r="720" spans="3:15">
      <c r="C720" s="40"/>
      <c r="D720" s="40"/>
      <c r="E720" s="40"/>
      <c r="F720" s="40"/>
      <c r="G720" s="40"/>
      <c r="H720" s="40"/>
      <c r="I720" s="40"/>
      <c r="J720" s="40"/>
      <c r="K720" s="40"/>
      <c r="L720" s="40"/>
      <c r="M720" s="40"/>
      <c r="N720" s="40"/>
      <c r="O720" s="213"/>
    </row>
    <row r="721" spans="3:15">
      <c r="C721" s="40"/>
      <c r="D721" s="40"/>
      <c r="E721" s="40"/>
      <c r="F721" s="40"/>
      <c r="G721" s="40"/>
      <c r="H721" s="40"/>
      <c r="I721" s="40"/>
      <c r="J721" s="40"/>
      <c r="K721" s="40"/>
      <c r="L721" s="40"/>
      <c r="M721" s="40"/>
      <c r="N721" s="40"/>
      <c r="O721" s="213"/>
    </row>
    <row r="722" spans="3:15">
      <c r="C722" s="40"/>
      <c r="D722" s="40"/>
      <c r="E722" s="40"/>
      <c r="F722" s="40"/>
      <c r="G722" s="40"/>
      <c r="H722" s="40"/>
      <c r="I722" s="40"/>
      <c r="J722" s="40"/>
      <c r="K722" s="40"/>
      <c r="L722" s="40"/>
      <c r="M722" s="40"/>
      <c r="N722" s="40"/>
      <c r="O722" s="213"/>
    </row>
    <row r="723" spans="3:15">
      <c r="C723" s="40"/>
      <c r="D723" s="40"/>
      <c r="E723" s="40"/>
      <c r="F723" s="40"/>
      <c r="G723" s="40"/>
      <c r="H723" s="40"/>
      <c r="I723" s="40"/>
      <c r="J723" s="40"/>
      <c r="K723" s="40"/>
      <c r="L723" s="40"/>
      <c r="M723" s="40"/>
      <c r="N723" s="40"/>
      <c r="O723" s="213"/>
    </row>
    <row r="724" spans="3:15">
      <c r="C724" s="40"/>
      <c r="D724" s="40"/>
      <c r="E724" s="40"/>
      <c r="F724" s="40"/>
      <c r="G724" s="40"/>
      <c r="H724" s="40"/>
      <c r="I724" s="40"/>
      <c r="J724" s="40"/>
      <c r="K724" s="40"/>
      <c r="L724" s="40"/>
      <c r="M724" s="40"/>
      <c r="N724" s="40"/>
      <c r="O724" s="213"/>
    </row>
    <row r="725" spans="3:15">
      <c r="C725" s="40"/>
      <c r="D725" s="40"/>
      <c r="E725" s="40"/>
      <c r="F725" s="40"/>
      <c r="G725" s="40"/>
      <c r="H725" s="40"/>
      <c r="I725" s="40"/>
      <c r="J725" s="40"/>
      <c r="K725" s="40"/>
      <c r="L725" s="40"/>
      <c r="M725" s="40"/>
      <c r="N725" s="40"/>
      <c r="O725" s="213"/>
    </row>
    <row r="726" spans="3:15">
      <c r="C726" s="40"/>
      <c r="D726" s="40"/>
      <c r="E726" s="40"/>
      <c r="F726" s="40"/>
      <c r="G726" s="40"/>
      <c r="H726" s="40"/>
      <c r="I726" s="40"/>
      <c r="J726" s="40"/>
      <c r="K726" s="40"/>
      <c r="L726" s="40"/>
      <c r="M726" s="40"/>
      <c r="N726" s="40"/>
      <c r="O726" s="213"/>
    </row>
    <row r="727" spans="3:15">
      <c r="C727" s="40"/>
      <c r="D727" s="40"/>
      <c r="E727" s="40"/>
      <c r="F727" s="40"/>
      <c r="G727" s="40"/>
      <c r="H727" s="40"/>
      <c r="I727" s="40"/>
      <c r="J727" s="40"/>
      <c r="K727" s="40"/>
      <c r="L727" s="40"/>
      <c r="M727" s="40"/>
      <c r="N727" s="40"/>
      <c r="O727" s="213"/>
    </row>
    <row r="728" spans="3:15">
      <c r="C728" s="40"/>
      <c r="D728" s="40"/>
      <c r="E728" s="40"/>
      <c r="F728" s="40"/>
      <c r="G728" s="40"/>
      <c r="H728" s="40"/>
      <c r="I728" s="40"/>
      <c r="J728" s="40"/>
      <c r="K728" s="40"/>
      <c r="L728" s="40"/>
      <c r="M728" s="40"/>
      <c r="N728" s="40"/>
      <c r="O728" s="213"/>
    </row>
    <row r="729" spans="3:15">
      <c r="C729" s="40"/>
      <c r="D729" s="40"/>
      <c r="E729" s="40"/>
      <c r="F729" s="40"/>
      <c r="G729" s="40"/>
      <c r="H729" s="40"/>
      <c r="I729" s="40"/>
      <c r="J729" s="40"/>
      <c r="K729" s="40"/>
      <c r="L729" s="40"/>
      <c r="M729" s="40"/>
      <c r="N729" s="40"/>
      <c r="O729" s="213"/>
    </row>
    <row r="730" spans="3:15">
      <c r="C730" s="40"/>
      <c r="D730" s="40"/>
      <c r="E730" s="40"/>
      <c r="F730" s="40"/>
      <c r="G730" s="40"/>
      <c r="H730" s="40"/>
      <c r="I730" s="40"/>
      <c r="J730" s="40"/>
      <c r="K730" s="40"/>
      <c r="L730" s="40"/>
      <c r="M730" s="40"/>
      <c r="N730" s="40"/>
      <c r="O730" s="213"/>
    </row>
    <row r="731" spans="3:15">
      <c r="C731" s="40"/>
      <c r="D731" s="40"/>
      <c r="E731" s="40"/>
      <c r="F731" s="40"/>
      <c r="G731" s="40"/>
      <c r="H731" s="40"/>
      <c r="I731" s="40"/>
      <c r="J731" s="40"/>
      <c r="K731" s="40"/>
      <c r="L731" s="40"/>
      <c r="M731" s="40"/>
      <c r="N731" s="40"/>
      <c r="O731" s="213"/>
    </row>
    <row r="732" spans="3:15">
      <c r="C732" s="40"/>
      <c r="D732" s="40"/>
      <c r="E732" s="40"/>
      <c r="F732" s="40"/>
      <c r="G732" s="40"/>
      <c r="H732" s="40"/>
      <c r="I732" s="40"/>
      <c r="J732" s="40"/>
      <c r="K732" s="40"/>
      <c r="L732" s="40"/>
      <c r="M732" s="40"/>
      <c r="N732" s="40"/>
      <c r="O732" s="213"/>
    </row>
    <row r="733" spans="3:15">
      <c r="C733" s="40"/>
      <c r="D733" s="40"/>
      <c r="E733" s="40"/>
      <c r="F733" s="40"/>
      <c r="G733" s="40"/>
      <c r="H733" s="40"/>
      <c r="I733" s="40"/>
      <c r="J733" s="40"/>
      <c r="K733" s="40"/>
      <c r="L733" s="40"/>
      <c r="M733" s="40"/>
      <c r="N733" s="40"/>
      <c r="O733" s="213"/>
    </row>
    <row r="734" spans="3:15">
      <c r="C734" s="40"/>
      <c r="D734" s="40"/>
      <c r="E734" s="40"/>
      <c r="F734" s="40"/>
      <c r="G734" s="40"/>
      <c r="H734" s="40"/>
      <c r="I734" s="40"/>
      <c r="J734" s="40"/>
      <c r="K734" s="40"/>
      <c r="L734" s="40"/>
      <c r="M734" s="40"/>
      <c r="N734" s="40"/>
      <c r="O734" s="213"/>
    </row>
    <row r="735" spans="3:15">
      <c r="C735" s="40"/>
      <c r="D735" s="40"/>
      <c r="E735" s="40"/>
      <c r="F735" s="40"/>
      <c r="G735" s="40"/>
      <c r="H735" s="40"/>
      <c r="I735" s="40"/>
      <c r="J735" s="40"/>
      <c r="K735" s="40"/>
      <c r="L735" s="40"/>
      <c r="M735" s="40"/>
      <c r="N735" s="40"/>
      <c r="O735" s="213"/>
    </row>
    <row r="736" spans="3:15">
      <c r="C736" s="40"/>
      <c r="D736" s="40"/>
      <c r="E736" s="40"/>
      <c r="F736" s="40"/>
      <c r="G736" s="40"/>
      <c r="H736" s="40"/>
      <c r="I736" s="40"/>
      <c r="J736" s="40"/>
      <c r="K736" s="40"/>
      <c r="L736" s="40"/>
      <c r="M736" s="40"/>
      <c r="N736" s="40"/>
      <c r="O736" s="213"/>
    </row>
    <row r="737" spans="3:15">
      <c r="C737" s="40"/>
      <c r="D737" s="40"/>
      <c r="E737" s="40"/>
      <c r="F737" s="40"/>
      <c r="G737" s="40"/>
      <c r="H737" s="40"/>
      <c r="I737" s="40"/>
      <c r="J737" s="40"/>
      <c r="K737" s="40"/>
      <c r="L737" s="40"/>
      <c r="M737" s="40"/>
      <c r="N737" s="40"/>
      <c r="O737" s="213"/>
    </row>
    <row r="738" spans="3:15">
      <c r="C738" s="40"/>
      <c r="D738" s="40"/>
      <c r="E738" s="40"/>
      <c r="F738" s="40"/>
      <c r="G738" s="40"/>
      <c r="H738" s="40"/>
      <c r="I738" s="40"/>
      <c r="J738" s="40"/>
      <c r="K738" s="40"/>
      <c r="L738" s="40"/>
      <c r="M738" s="40"/>
      <c r="N738" s="40"/>
      <c r="O738" s="213"/>
    </row>
    <row r="739" spans="3:15">
      <c r="C739" s="40"/>
      <c r="D739" s="40"/>
      <c r="E739" s="40"/>
      <c r="F739" s="40"/>
      <c r="G739" s="40"/>
      <c r="H739" s="40"/>
      <c r="I739" s="40"/>
      <c r="J739" s="40"/>
      <c r="K739" s="40"/>
      <c r="L739" s="40"/>
      <c r="M739" s="40"/>
      <c r="N739" s="40"/>
      <c r="O739" s="213"/>
    </row>
    <row r="740" spans="3:15">
      <c r="C740" s="40"/>
      <c r="D740" s="40"/>
      <c r="E740" s="40"/>
      <c r="F740" s="40"/>
      <c r="G740" s="40"/>
      <c r="H740" s="40"/>
      <c r="I740" s="40"/>
      <c r="J740" s="40"/>
      <c r="K740" s="40"/>
      <c r="L740" s="40"/>
      <c r="M740" s="40"/>
      <c r="N740" s="40"/>
      <c r="O740" s="213"/>
    </row>
    <row r="741" spans="3:15">
      <c r="C741" s="40"/>
      <c r="D741" s="40"/>
      <c r="E741" s="40"/>
      <c r="F741" s="40"/>
      <c r="G741" s="40"/>
      <c r="H741" s="40"/>
      <c r="I741" s="40"/>
      <c r="J741" s="40"/>
      <c r="K741" s="40"/>
      <c r="L741" s="40"/>
      <c r="M741" s="40"/>
      <c r="N741" s="40"/>
      <c r="O741" s="213"/>
    </row>
    <row r="742" spans="3:15">
      <c r="C742" s="40"/>
      <c r="D742" s="40"/>
      <c r="E742" s="40"/>
      <c r="F742" s="40"/>
      <c r="G742" s="40"/>
      <c r="H742" s="40"/>
      <c r="I742" s="40"/>
      <c r="J742" s="40"/>
      <c r="K742" s="40"/>
      <c r="L742" s="40"/>
      <c r="M742" s="40"/>
      <c r="N742" s="40"/>
      <c r="O742" s="213"/>
    </row>
    <row r="743" spans="3:15">
      <c r="C743" s="40"/>
      <c r="D743" s="40"/>
      <c r="E743" s="40"/>
      <c r="F743" s="40"/>
      <c r="G743" s="40"/>
      <c r="H743" s="40"/>
      <c r="I743" s="40"/>
      <c r="J743" s="40"/>
      <c r="K743" s="40"/>
      <c r="L743" s="40"/>
      <c r="M743" s="40"/>
      <c r="N743" s="40"/>
      <c r="O743" s="213"/>
    </row>
  </sheetData>
  <mergeCells count="2">
    <mergeCell ref="C3:O3"/>
    <mergeCell ref="A4:A220"/>
  </mergeCells>
  <printOptions horizontalCentered="1"/>
  <pageMargins left="0" right="0" top="0.5" bottom="0.5" header="0.5" footer="0.5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rgb="FF7030A0"/>
  </sheetPr>
  <dimension ref="A1:H61"/>
  <sheetViews>
    <sheetView workbookViewId="0">
      <selection activeCell="A16" sqref="A16:C16"/>
    </sheetView>
  </sheetViews>
  <sheetFormatPr defaultRowHeight="12.75"/>
  <cols>
    <col min="1" max="4" width="16.28515625" style="23" customWidth="1"/>
    <col min="5" max="16384" width="9.140625" style="23"/>
  </cols>
  <sheetData>
    <row r="1" spans="1:4" ht="18.75">
      <c r="A1" s="338" t="s">
        <v>389</v>
      </c>
    </row>
    <row r="2" spans="1:4" ht="6.95" customHeight="1" thickBot="1"/>
    <row r="3" spans="1:4" ht="13.5" thickBot="1">
      <c r="A3" s="418">
        <v>2010</v>
      </c>
      <c r="B3" s="418"/>
      <c r="C3" s="418"/>
      <c r="D3" s="418"/>
    </row>
    <row r="4" spans="1:4" ht="13.5" thickBot="1">
      <c r="A4" s="423" t="s">
        <v>267</v>
      </c>
      <c r="B4" s="424"/>
      <c r="C4" s="424"/>
      <c r="D4" s="424"/>
    </row>
    <row r="5" spans="1:4" ht="13.5" thickBot="1">
      <c r="A5" s="359" t="s">
        <v>380</v>
      </c>
      <c r="B5" s="356" t="s">
        <v>381</v>
      </c>
      <c r="C5" s="357" t="s">
        <v>382</v>
      </c>
      <c r="D5" s="356" t="s">
        <v>383</v>
      </c>
    </row>
    <row r="6" spans="1:4" ht="13.5" thickBot="1">
      <c r="A6" s="214" t="s">
        <v>268</v>
      </c>
      <c r="B6" s="116">
        <v>2</v>
      </c>
      <c r="C6" s="116">
        <f>144+315</f>
        <v>459</v>
      </c>
      <c r="D6" s="116">
        <v>600</v>
      </c>
    </row>
    <row r="7" spans="1:4" ht="13.5" thickBot="1">
      <c r="A7" s="339" t="s">
        <v>385</v>
      </c>
      <c r="B7" s="294">
        <f>SUM(B6:B6)</f>
        <v>2</v>
      </c>
      <c r="C7" s="294">
        <f>SUM(C6:C6)</f>
        <v>459</v>
      </c>
      <c r="D7" s="294">
        <f>SUM(D6:D6)</f>
        <v>600</v>
      </c>
    </row>
    <row r="8" spans="1:4" ht="13.5" thickBot="1">
      <c r="A8" s="418" t="s">
        <v>384</v>
      </c>
      <c r="B8" s="418"/>
      <c r="C8" s="418"/>
      <c r="D8" s="418"/>
    </row>
    <row r="9" spans="1:4" ht="13.5" thickBot="1">
      <c r="A9" s="214" t="s">
        <v>386</v>
      </c>
      <c r="B9" s="116">
        <v>1</v>
      </c>
      <c r="C9" s="116">
        <v>26</v>
      </c>
      <c r="D9" s="116">
        <v>52</v>
      </c>
    </row>
    <row r="10" spans="1:4" ht="13.5" thickBot="1">
      <c r="A10" s="339" t="s">
        <v>387</v>
      </c>
      <c r="B10" s="294">
        <f>SUM(B9:B9)</f>
        <v>1</v>
      </c>
      <c r="C10" s="294">
        <f>SUM(C9:C9)</f>
        <v>26</v>
      </c>
      <c r="D10" s="294">
        <f>SUM(D9:D9)</f>
        <v>52</v>
      </c>
    </row>
    <row r="11" spans="1:4" ht="13.5" thickBot="1">
      <c r="A11" s="354" t="s">
        <v>388</v>
      </c>
      <c r="B11" s="341">
        <f>B7+B10</f>
        <v>3</v>
      </c>
      <c r="C11" s="341">
        <f>C7+C10</f>
        <v>485</v>
      </c>
      <c r="D11" s="341">
        <f>D7+D10</f>
        <v>652</v>
      </c>
    </row>
    <row r="12" spans="1:4">
      <c r="A12" s="23" t="s">
        <v>264</v>
      </c>
      <c r="D12" s="23" t="s">
        <v>297</v>
      </c>
    </row>
    <row r="13" spans="1:4" s="51" customFormat="1">
      <c r="A13" s="23"/>
    </row>
    <row r="14" spans="1:4" ht="18.75">
      <c r="A14" s="338" t="s">
        <v>396</v>
      </c>
    </row>
    <row r="15" spans="1:4" ht="6.95" customHeight="1" thickBot="1"/>
    <row r="16" spans="1:4" ht="13.5" thickBot="1">
      <c r="A16" s="418">
        <v>2010</v>
      </c>
      <c r="B16" s="418"/>
      <c r="C16" s="418"/>
    </row>
    <row r="17" spans="1:3" ht="13.5" thickBot="1">
      <c r="A17" s="359" t="s">
        <v>265</v>
      </c>
      <c r="B17" s="357" t="s">
        <v>390</v>
      </c>
      <c r="C17" s="357" t="s">
        <v>391</v>
      </c>
    </row>
    <row r="18" spans="1:3">
      <c r="A18" s="342" t="s">
        <v>373</v>
      </c>
      <c r="B18" s="342">
        <v>4</v>
      </c>
      <c r="C18" s="342">
        <v>16</v>
      </c>
    </row>
    <row r="19" spans="1:3">
      <c r="A19" s="343" t="s">
        <v>374</v>
      </c>
      <c r="B19" s="343">
        <v>9</v>
      </c>
      <c r="C19" s="343">
        <v>36</v>
      </c>
    </row>
    <row r="20" spans="1:3">
      <c r="A20" s="343" t="s">
        <v>375</v>
      </c>
      <c r="B20" s="343">
        <v>3</v>
      </c>
      <c r="C20" s="343">
        <v>12</v>
      </c>
    </row>
    <row r="21" spans="1:3">
      <c r="A21" s="343" t="s">
        <v>376</v>
      </c>
      <c r="B21" s="343">
        <v>7</v>
      </c>
      <c r="C21" s="343">
        <v>28</v>
      </c>
    </row>
    <row r="22" spans="1:3" ht="13.5" thickBot="1">
      <c r="A22" s="344" t="s">
        <v>377</v>
      </c>
      <c r="B22" s="344">
        <v>2</v>
      </c>
      <c r="C22" s="344">
        <v>8</v>
      </c>
    </row>
    <row r="23" spans="1:3" ht="13.5" thickBot="1">
      <c r="A23" s="355" t="s">
        <v>222</v>
      </c>
      <c r="B23" s="340">
        <f>SUM(B18:B22)</f>
        <v>25</v>
      </c>
      <c r="C23" s="340">
        <f>SUM(C18:C22)</f>
        <v>100</v>
      </c>
    </row>
    <row r="24" spans="1:3">
      <c r="A24" s="23" t="s">
        <v>264</v>
      </c>
      <c r="C24" s="23" t="s">
        <v>297</v>
      </c>
    </row>
    <row r="26" spans="1:3" ht="18.75">
      <c r="A26" s="338" t="s">
        <v>397</v>
      </c>
    </row>
    <row r="27" spans="1:3" ht="6.95" customHeight="1" thickBot="1"/>
    <row r="28" spans="1:3" ht="13.5" thickBot="1">
      <c r="A28" s="418">
        <v>2010</v>
      </c>
      <c r="B28" s="418"/>
      <c r="C28" s="418"/>
    </row>
    <row r="29" spans="1:3" ht="13.5" thickBot="1">
      <c r="A29" s="359" t="s">
        <v>380</v>
      </c>
      <c r="B29" s="357" t="s">
        <v>390</v>
      </c>
      <c r="C29" s="357" t="s">
        <v>391</v>
      </c>
    </row>
    <row r="30" spans="1:3">
      <c r="A30" s="345" t="s">
        <v>268</v>
      </c>
      <c r="B30" s="345">
        <v>6</v>
      </c>
      <c r="C30" s="347">
        <f>B30*100/B$36</f>
        <v>24</v>
      </c>
    </row>
    <row r="31" spans="1:3">
      <c r="A31" s="343" t="s">
        <v>378</v>
      </c>
      <c r="B31" s="343">
        <v>7</v>
      </c>
      <c r="C31" s="349">
        <f t="shared" ref="C31:C36" si="0">B31*100/B$36</f>
        <v>28</v>
      </c>
    </row>
    <row r="32" spans="1:3">
      <c r="A32" s="343" t="s">
        <v>274</v>
      </c>
      <c r="B32" s="343">
        <v>7</v>
      </c>
      <c r="C32" s="349">
        <f t="shared" si="0"/>
        <v>28</v>
      </c>
    </row>
    <row r="33" spans="1:8">
      <c r="A33" s="343" t="s">
        <v>270</v>
      </c>
      <c r="B33" s="343">
        <v>2</v>
      </c>
      <c r="C33" s="349">
        <f t="shared" si="0"/>
        <v>8</v>
      </c>
    </row>
    <row r="34" spans="1:8">
      <c r="A34" s="343" t="s">
        <v>276</v>
      </c>
      <c r="B34" s="343">
        <v>2</v>
      </c>
      <c r="C34" s="349">
        <f t="shared" si="0"/>
        <v>8</v>
      </c>
    </row>
    <row r="35" spans="1:8" ht="13.5" thickBot="1">
      <c r="A35" s="346" t="s">
        <v>379</v>
      </c>
      <c r="B35" s="346">
        <v>1</v>
      </c>
      <c r="C35" s="351">
        <f t="shared" si="0"/>
        <v>4</v>
      </c>
    </row>
    <row r="36" spans="1:8" ht="13.5" thickBot="1">
      <c r="A36" s="355" t="s">
        <v>222</v>
      </c>
      <c r="B36" s="340">
        <v>25</v>
      </c>
      <c r="C36" s="358">
        <f t="shared" si="0"/>
        <v>100</v>
      </c>
    </row>
    <row r="37" spans="1:8">
      <c r="A37" s="23" t="s">
        <v>264</v>
      </c>
      <c r="C37" s="23" t="s">
        <v>297</v>
      </c>
    </row>
    <row r="39" spans="1:8" ht="18.75">
      <c r="A39" s="338" t="s">
        <v>395</v>
      </c>
    </row>
    <row r="40" spans="1:8" ht="6.95" customHeight="1" thickBot="1"/>
    <row r="41" spans="1:8" ht="15.75" customHeight="1" thickBot="1">
      <c r="A41" s="418">
        <v>2010</v>
      </c>
      <c r="B41" s="418"/>
      <c r="C41" s="418"/>
      <c r="D41" s="418"/>
      <c r="E41" s="418"/>
      <c r="F41" s="418"/>
      <c r="G41" s="418"/>
      <c r="H41" s="418"/>
    </row>
    <row r="42" spans="1:8" ht="26.25" thickBot="1">
      <c r="A42" s="158" t="s">
        <v>392</v>
      </c>
      <c r="B42" s="357" t="s">
        <v>268</v>
      </c>
      <c r="C42" s="357" t="s">
        <v>386</v>
      </c>
      <c r="D42" s="357" t="s">
        <v>274</v>
      </c>
      <c r="E42" s="357" t="s">
        <v>270</v>
      </c>
      <c r="F42" s="357" t="s">
        <v>276</v>
      </c>
      <c r="G42" s="357" t="s">
        <v>393</v>
      </c>
      <c r="H42" s="357" t="s">
        <v>222</v>
      </c>
    </row>
    <row r="43" spans="1:8">
      <c r="A43" s="23" t="s">
        <v>373</v>
      </c>
      <c r="B43" s="23">
        <v>1</v>
      </c>
      <c r="C43" s="23">
        <v>1</v>
      </c>
      <c r="D43" s="23">
        <v>1</v>
      </c>
      <c r="E43" s="23">
        <v>0</v>
      </c>
      <c r="F43" s="23">
        <v>1</v>
      </c>
      <c r="G43" s="23">
        <v>0</v>
      </c>
      <c r="H43" s="46">
        <v>4</v>
      </c>
    </row>
    <row r="44" spans="1:8">
      <c r="A44" s="23" t="s">
        <v>374</v>
      </c>
      <c r="B44" s="23">
        <v>2</v>
      </c>
      <c r="C44" s="23">
        <v>3</v>
      </c>
      <c r="D44" s="23">
        <v>3</v>
      </c>
      <c r="E44" s="23">
        <v>1</v>
      </c>
      <c r="F44" s="23">
        <v>0</v>
      </c>
      <c r="G44" s="23">
        <v>0</v>
      </c>
      <c r="H44" s="46">
        <v>9</v>
      </c>
    </row>
    <row r="45" spans="1:8">
      <c r="A45" s="23" t="s">
        <v>375</v>
      </c>
      <c r="B45" s="23">
        <v>0</v>
      </c>
      <c r="C45" s="23">
        <v>0</v>
      </c>
      <c r="D45" s="23">
        <v>1</v>
      </c>
      <c r="E45" s="23">
        <v>1</v>
      </c>
      <c r="F45" s="23">
        <v>0</v>
      </c>
      <c r="G45" s="23">
        <v>1</v>
      </c>
      <c r="H45" s="46">
        <v>3</v>
      </c>
    </row>
    <row r="46" spans="1:8">
      <c r="A46" s="23" t="s">
        <v>376</v>
      </c>
      <c r="B46" s="23">
        <v>3</v>
      </c>
      <c r="C46" s="23">
        <v>2</v>
      </c>
      <c r="D46" s="23">
        <v>1</v>
      </c>
      <c r="E46" s="23">
        <v>0</v>
      </c>
      <c r="F46" s="23">
        <v>1</v>
      </c>
      <c r="G46" s="23">
        <v>0</v>
      </c>
      <c r="H46" s="46">
        <v>7</v>
      </c>
    </row>
    <row r="47" spans="1:8" ht="13.5" thickBot="1">
      <c r="A47" s="23" t="s">
        <v>377</v>
      </c>
      <c r="B47" s="23">
        <v>0</v>
      </c>
      <c r="C47" s="23">
        <v>1</v>
      </c>
      <c r="D47" s="23">
        <v>1</v>
      </c>
      <c r="E47" s="23">
        <v>0</v>
      </c>
      <c r="F47" s="23">
        <v>0</v>
      </c>
      <c r="G47" s="23">
        <v>0</v>
      </c>
      <c r="H47" s="46">
        <v>2</v>
      </c>
    </row>
    <row r="48" spans="1:8" ht="13.5" thickBot="1">
      <c r="A48" s="355" t="s">
        <v>222</v>
      </c>
      <c r="B48" s="339">
        <v>6</v>
      </c>
      <c r="C48" s="339">
        <v>7</v>
      </c>
      <c r="D48" s="339">
        <v>7</v>
      </c>
      <c r="E48" s="339">
        <v>2</v>
      </c>
      <c r="F48" s="339">
        <v>2</v>
      </c>
      <c r="G48" s="339">
        <v>1</v>
      </c>
      <c r="H48" s="339">
        <v>25</v>
      </c>
    </row>
    <row r="49" spans="1:8">
      <c r="A49" s="23" t="s">
        <v>264</v>
      </c>
      <c r="F49" s="23" t="s">
        <v>297</v>
      </c>
    </row>
    <row r="51" spans="1:8" ht="18.75">
      <c r="A51" s="338" t="s">
        <v>394</v>
      </c>
    </row>
    <row r="52" spans="1:8" ht="13.5" thickBot="1"/>
    <row r="53" spans="1:8" ht="15.75" customHeight="1" thickBot="1">
      <c r="A53" s="418">
        <v>2010</v>
      </c>
      <c r="B53" s="418"/>
      <c r="C53" s="418"/>
      <c r="D53" s="418"/>
      <c r="E53" s="418"/>
      <c r="F53" s="418"/>
      <c r="G53" s="418"/>
      <c r="H53" s="418"/>
    </row>
    <row r="54" spans="1:8" ht="26.25" thickBot="1">
      <c r="A54" s="158" t="s">
        <v>392</v>
      </c>
      <c r="B54" s="357" t="s">
        <v>268</v>
      </c>
      <c r="C54" s="357" t="s">
        <v>386</v>
      </c>
      <c r="D54" s="357" t="s">
        <v>274</v>
      </c>
      <c r="E54" s="357" t="s">
        <v>270</v>
      </c>
      <c r="F54" s="357" t="s">
        <v>276</v>
      </c>
      <c r="G54" s="357" t="s">
        <v>393</v>
      </c>
      <c r="H54" s="357" t="s">
        <v>222</v>
      </c>
    </row>
    <row r="55" spans="1:8">
      <c r="A55" s="345" t="s">
        <v>373</v>
      </c>
      <c r="B55" s="347">
        <v>16.666666666666668</v>
      </c>
      <c r="C55" s="347">
        <v>14.285714285714286</v>
      </c>
      <c r="D55" s="347">
        <v>14.285714285714286</v>
      </c>
      <c r="E55" s="347"/>
      <c r="F55" s="347">
        <v>50</v>
      </c>
      <c r="G55" s="347"/>
      <c r="H55" s="348">
        <v>16</v>
      </c>
    </row>
    <row r="56" spans="1:8">
      <c r="A56" s="343" t="s">
        <v>374</v>
      </c>
      <c r="B56" s="349">
        <v>33.333333333333336</v>
      </c>
      <c r="C56" s="349">
        <v>42.857142857142854</v>
      </c>
      <c r="D56" s="349">
        <v>42.857142857142854</v>
      </c>
      <c r="E56" s="349">
        <v>50</v>
      </c>
      <c r="F56" s="349"/>
      <c r="G56" s="349"/>
      <c r="H56" s="350">
        <v>36</v>
      </c>
    </row>
    <row r="57" spans="1:8">
      <c r="A57" s="343" t="s">
        <v>375</v>
      </c>
      <c r="B57" s="349"/>
      <c r="C57" s="349"/>
      <c r="D57" s="349">
        <v>14.285714285714286</v>
      </c>
      <c r="E57" s="349">
        <v>50</v>
      </c>
      <c r="F57" s="349"/>
      <c r="G57" s="349">
        <v>100</v>
      </c>
      <c r="H57" s="350">
        <v>12</v>
      </c>
    </row>
    <row r="58" spans="1:8">
      <c r="A58" s="343" t="s">
        <v>376</v>
      </c>
      <c r="B58" s="349">
        <v>50</v>
      </c>
      <c r="C58" s="349">
        <v>28.571428571428573</v>
      </c>
      <c r="D58" s="349">
        <v>14.285714285714286</v>
      </c>
      <c r="E58" s="349"/>
      <c r="F58" s="349">
        <v>50</v>
      </c>
      <c r="G58" s="349"/>
      <c r="H58" s="350">
        <v>28</v>
      </c>
    </row>
    <row r="59" spans="1:8" ht="13.5" thickBot="1">
      <c r="A59" s="346" t="s">
        <v>377</v>
      </c>
      <c r="B59" s="351"/>
      <c r="C59" s="351">
        <v>14.285714285714286</v>
      </c>
      <c r="D59" s="351">
        <v>14.285714285714286</v>
      </c>
      <c r="E59" s="351"/>
      <c r="F59" s="351"/>
      <c r="G59" s="351"/>
      <c r="H59" s="352">
        <v>8</v>
      </c>
    </row>
    <row r="60" spans="1:8" ht="13.5" thickBot="1">
      <c r="A60" s="355" t="s">
        <v>222</v>
      </c>
      <c r="B60" s="353">
        <v>100</v>
      </c>
      <c r="C60" s="353">
        <v>100</v>
      </c>
      <c r="D60" s="353">
        <v>100</v>
      </c>
      <c r="E60" s="353">
        <v>100</v>
      </c>
      <c r="F60" s="353">
        <v>100</v>
      </c>
      <c r="G60" s="353">
        <v>100</v>
      </c>
      <c r="H60" s="353">
        <v>100</v>
      </c>
    </row>
    <row r="61" spans="1:8">
      <c r="A61" s="23" t="s">
        <v>264</v>
      </c>
      <c r="G61" s="23" t="s">
        <v>297</v>
      </c>
    </row>
  </sheetData>
  <mergeCells count="7">
    <mergeCell ref="A3:D3"/>
    <mergeCell ref="A16:C16"/>
    <mergeCell ref="A28:C28"/>
    <mergeCell ref="A41:H41"/>
    <mergeCell ref="A53:H53"/>
    <mergeCell ref="A4:D4"/>
    <mergeCell ref="A8:D8"/>
  </mergeCells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7030A0"/>
  </sheetPr>
  <dimension ref="A1:O744"/>
  <sheetViews>
    <sheetView zoomScale="120" zoomScaleNormal="120" workbookViewId="0"/>
  </sheetViews>
  <sheetFormatPr defaultRowHeight="12.75"/>
  <cols>
    <col min="1" max="1" width="3.42578125" style="44" customWidth="1"/>
    <col min="2" max="2" width="23.85546875" style="38" bestFit="1" customWidth="1"/>
    <col min="3" max="14" width="8.7109375" style="23" customWidth="1"/>
    <col min="15" max="15" width="8.7109375" style="214" customWidth="1"/>
    <col min="16" max="16384" width="9.140625" style="44"/>
  </cols>
  <sheetData>
    <row r="1" spans="1:15" s="3" customFormat="1" ht="20.100000000000001" customHeight="1">
      <c r="A1" s="1" t="s">
        <v>300</v>
      </c>
      <c r="B1" s="2"/>
      <c r="O1" s="45"/>
    </row>
    <row r="2" spans="1:15" s="3" customFormat="1" ht="6.95" customHeight="1" thickBot="1">
      <c r="A2" s="4"/>
      <c r="B2" s="2"/>
      <c r="C2" s="5"/>
      <c r="D2" s="5"/>
      <c r="O2" s="45"/>
    </row>
    <row r="3" spans="1:15" s="3" customFormat="1" ht="13.5" thickBot="1">
      <c r="B3" s="198"/>
      <c r="C3" s="395">
        <v>2010</v>
      </c>
      <c r="D3" s="395"/>
      <c r="E3" s="395"/>
      <c r="F3" s="395"/>
      <c r="G3" s="395"/>
      <c r="H3" s="395"/>
      <c r="I3" s="395"/>
      <c r="J3" s="395"/>
      <c r="K3" s="395"/>
      <c r="L3" s="395"/>
      <c r="M3" s="395"/>
      <c r="N3" s="395"/>
      <c r="O3" s="395"/>
    </row>
    <row r="4" spans="1:15" s="3" customFormat="1" ht="13.5" customHeight="1" thickBot="1">
      <c r="A4" s="396" t="s">
        <v>220</v>
      </c>
      <c r="B4" s="6" t="s">
        <v>1</v>
      </c>
      <c r="C4" s="197" t="s">
        <v>290</v>
      </c>
      <c r="D4" s="197" t="s">
        <v>291</v>
      </c>
      <c r="E4" s="197" t="s">
        <v>2</v>
      </c>
      <c r="F4" s="197" t="s">
        <v>3</v>
      </c>
      <c r="G4" s="197" t="s">
        <v>4</v>
      </c>
      <c r="H4" s="197" t="s">
        <v>5</v>
      </c>
      <c r="I4" s="197" t="s">
        <v>6</v>
      </c>
      <c r="J4" s="197" t="s">
        <v>292</v>
      </c>
      <c r="K4" s="197" t="s">
        <v>293</v>
      </c>
      <c r="L4" s="197" t="s">
        <v>294</v>
      </c>
      <c r="M4" s="197" t="s">
        <v>295</v>
      </c>
      <c r="N4" s="197" t="s">
        <v>296</v>
      </c>
      <c r="O4" s="197" t="s">
        <v>334</v>
      </c>
    </row>
    <row r="5" spans="1:15" s="3" customFormat="1" ht="12.95" customHeight="1" thickBot="1">
      <c r="A5" s="397"/>
      <c r="B5" s="6" t="s">
        <v>7</v>
      </c>
      <c r="C5" s="7">
        <f t="shared" ref="C5:N5" si="0">C6+C35+C79+C119+C154+C209+C217</f>
        <v>618574</v>
      </c>
      <c r="D5" s="7">
        <f t="shared" si="0"/>
        <v>566083</v>
      </c>
      <c r="E5" s="7">
        <f t="shared" si="0"/>
        <v>673872</v>
      </c>
      <c r="F5" s="7">
        <f t="shared" si="0"/>
        <v>775455</v>
      </c>
      <c r="G5" s="7">
        <f t="shared" si="0"/>
        <v>722252</v>
      </c>
      <c r="H5" s="7">
        <f t="shared" si="0"/>
        <v>738159</v>
      </c>
      <c r="I5" s="7">
        <f t="shared" si="0"/>
        <v>1039470</v>
      </c>
      <c r="J5" s="7">
        <f t="shared" si="0"/>
        <v>996993</v>
      </c>
      <c r="K5" s="7">
        <f t="shared" si="0"/>
        <v>982948</v>
      </c>
      <c r="L5" s="7">
        <f t="shared" si="0"/>
        <v>784013</v>
      </c>
      <c r="M5" s="7">
        <f t="shared" si="0"/>
        <v>879708</v>
      </c>
      <c r="N5" s="7">
        <f t="shared" si="0"/>
        <v>701376</v>
      </c>
      <c r="O5" s="7">
        <f>SUM(C5:N5)</f>
        <v>9478903</v>
      </c>
    </row>
    <row r="6" spans="1:15" s="3" customFormat="1" ht="12.95" customHeight="1" thickBot="1">
      <c r="A6" s="397"/>
      <c r="B6" s="6" t="s">
        <v>8</v>
      </c>
      <c r="C6" s="8">
        <f t="shared" ref="C6:N6" si="1">C7+C31</f>
        <v>540760</v>
      </c>
      <c r="D6" s="8">
        <f t="shared" si="1"/>
        <v>502631</v>
      </c>
      <c r="E6" s="8">
        <f t="shared" si="1"/>
        <v>581775</v>
      </c>
      <c r="F6" s="8">
        <f t="shared" si="1"/>
        <v>678716</v>
      </c>
      <c r="G6" s="8">
        <f t="shared" si="1"/>
        <v>629261</v>
      </c>
      <c r="H6" s="8">
        <f t="shared" si="1"/>
        <v>639805</v>
      </c>
      <c r="I6" s="8">
        <f t="shared" si="1"/>
        <v>894225</v>
      </c>
      <c r="J6" s="8">
        <f t="shared" si="1"/>
        <v>815056</v>
      </c>
      <c r="K6" s="8">
        <f t="shared" si="1"/>
        <v>853901</v>
      </c>
      <c r="L6" s="8">
        <f t="shared" si="1"/>
        <v>676566</v>
      </c>
      <c r="M6" s="8">
        <f t="shared" si="1"/>
        <v>783201</v>
      </c>
      <c r="N6" s="8">
        <f t="shared" si="1"/>
        <v>623908</v>
      </c>
      <c r="O6" s="7">
        <f t="shared" ref="O6:O56" si="2">SUM(C6:N6)</f>
        <v>8219805</v>
      </c>
    </row>
    <row r="7" spans="1:15" s="3" customFormat="1" ht="12.95" customHeight="1" thickBot="1">
      <c r="A7" s="397"/>
      <c r="B7" s="165" t="s">
        <v>9</v>
      </c>
      <c r="C7" s="166">
        <f>SUM(C8:C30)</f>
        <v>532168</v>
      </c>
      <c r="D7" s="166">
        <f t="shared" ref="D7:O7" si="3">SUM(D8:D30)</f>
        <v>495088</v>
      </c>
      <c r="E7" s="166">
        <f t="shared" si="3"/>
        <v>572930</v>
      </c>
      <c r="F7" s="166">
        <f t="shared" si="3"/>
        <v>666668</v>
      </c>
      <c r="G7" s="166">
        <f t="shared" si="3"/>
        <v>620115</v>
      </c>
      <c r="H7" s="166">
        <f t="shared" si="3"/>
        <v>628823</v>
      </c>
      <c r="I7" s="166">
        <f t="shared" si="3"/>
        <v>873801</v>
      </c>
      <c r="J7" s="166">
        <f t="shared" si="3"/>
        <v>796896</v>
      </c>
      <c r="K7" s="166">
        <f t="shared" si="3"/>
        <v>838437</v>
      </c>
      <c r="L7" s="166">
        <f t="shared" si="3"/>
        <v>665567</v>
      </c>
      <c r="M7" s="166">
        <f t="shared" si="3"/>
        <v>768975</v>
      </c>
      <c r="N7" s="166">
        <f t="shared" si="3"/>
        <v>613289</v>
      </c>
      <c r="O7" s="9">
        <f t="shared" si="3"/>
        <v>8072757</v>
      </c>
    </row>
    <row r="8" spans="1:15" s="3" customFormat="1" ht="12.2" customHeight="1">
      <c r="A8" s="397"/>
      <c r="B8" s="10" t="s">
        <v>11</v>
      </c>
      <c r="C8" s="11">
        <v>241399</v>
      </c>
      <c r="D8" s="11">
        <v>220488</v>
      </c>
      <c r="E8" s="11">
        <v>269689</v>
      </c>
      <c r="F8" s="11">
        <v>282761</v>
      </c>
      <c r="G8" s="11">
        <v>296891</v>
      </c>
      <c r="H8" s="11">
        <v>305089</v>
      </c>
      <c r="I8" s="11">
        <v>367738</v>
      </c>
      <c r="J8" s="11">
        <v>347009</v>
      </c>
      <c r="K8" s="11">
        <v>360766</v>
      </c>
      <c r="L8" s="11">
        <v>306257</v>
      </c>
      <c r="M8" s="11">
        <v>384365</v>
      </c>
      <c r="N8" s="11">
        <v>310508</v>
      </c>
      <c r="O8" s="57">
        <f t="shared" ref="O8:O30" si="4">SUM(C8:N8)</f>
        <v>3692960</v>
      </c>
    </row>
    <row r="9" spans="1:15" s="3" customFormat="1" ht="12.2" customHeight="1">
      <c r="A9" s="397"/>
      <c r="B9" s="14" t="s">
        <v>10</v>
      </c>
      <c r="C9" s="15">
        <v>232651</v>
      </c>
      <c r="D9" s="15">
        <v>208389</v>
      </c>
      <c r="E9" s="15">
        <v>248048</v>
      </c>
      <c r="F9" s="15">
        <v>315293</v>
      </c>
      <c r="G9" s="15">
        <v>258036</v>
      </c>
      <c r="H9" s="15">
        <v>256007</v>
      </c>
      <c r="I9" s="19">
        <v>356963</v>
      </c>
      <c r="J9" s="15">
        <v>348961</v>
      </c>
      <c r="K9" s="15">
        <v>388712</v>
      </c>
      <c r="L9" s="15">
        <v>300062</v>
      </c>
      <c r="M9" s="15">
        <v>312029</v>
      </c>
      <c r="N9" s="15">
        <v>256435</v>
      </c>
      <c r="O9" s="61">
        <f t="shared" si="4"/>
        <v>3481586</v>
      </c>
    </row>
    <row r="10" spans="1:15" s="3" customFormat="1" ht="12.2" customHeight="1">
      <c r="A10" s="397"/>
      <c r="B10" s="14" t="s">
        <v>14</v>
      </c>
      <c r="C10" s="19">
        <v>19655</v>
      </c>
      <c r="D10" s="19">
        <v>15424</v>
      </c>
      <c r="E10" s="19">
        <v>19794</v>
      </c>
      <c r="F10" s="19">
        <v>24045</v>
      </c>
      <c r="G10" s="19">
        <v>26019</v>
      </c>
      <c r="H10" s="19">
        <v>25683</v>
      </c>
      <c r="I10" s="19">
        <v>37462</v>
      </c>
      <c r="J10" s="19">
        <v>22456</v>
      </c>
      <c r="K10" s="19">
        <v>26331</v>
      </c>
      <c r="L10" s="19">
        <v>19884</v>
      </c>
      <c r="M10" s="19">
        <v>23738</v>
      </c>
      <c r="N10" s="19">
        <v>14161</v>
      </c>
      <c r="O10" s="61">
        <f t="shared" si="4"/>
        <v>274652</v>
      </c>
    </row>
    <row r="11" spans="1:15" s="3" customFormat="1" ht="12.2" customHeight="1">
      <c r="A11" s="397"/>
      <c r="B11" s="14" t="s">
        <v>15</v>
      </c>
      <c r="C11" s="15">
        <v>9011</v>
      </c>
      <c r="D11" s="15">
        <v>16270</v>
      </c>
      <c r="E11" s="15">
        <v>8624</v>
      </c>
      <c r="F11" s="15">
        <v>17258</v>
      </c>
      <c r="G11" s="15">
        <v>9816</v>
      </c>
      <c r="H11" s="15">
        <v>10678</v>
      </c>
      <c r="I11" s="19">
        <v>34015</v>
      </c>
      <c r="J11" s="15">
        <v>28506</v>
      </c>
      <c r="K11" s="15">
        <v>25746</v>
      </c>
      <c r="L11" s="15">
        <v>9070</v>
      </c>
      <c r="M11" s="15">
        <v>15394</v>
      </c>
      <c r="N11" s="15">
        <v>7121</v>
      </c>
      <c r="O11" s="61">
        <f t="shared" si="4"/>
        <v>191509</v>
      </c>
    </row>
    <row r="12" spans="1:15" s="3" customFormat="1" ht="12.2" customHeight="1">
      <c r="A12" s="397"/>
      <c r="B12" s="18" t="s">
        <v>13</v>
      </c>
      <c r="C12" s="15">
        <v>6980</v>
      </c>
      <c r="D12" s="15">
        <v>6986</v>
      </c>
      <c r="E12" s="15">
        <v>7982</v>
      </c>
      <c r="F12" s="15">
        <v>7029</v>
      </c>
      <c r="G12" s="15">
        <v>8272</v>
      </c>
      <c r="H12" s="15">
        <v>10448</v>
      </c>
      <c r="I12" s="19">
        <v>20056</v>
      </c>
      <c r="J12" s="15">
        <v>15498</v>
      </c>
      <c r="K12" s="15">
        <v>14972</v>
      </c>
      <c r="L12" s="15">
        <v>11599</v>
      </c>
      <c r="M12" s="15">
        <v>10672</v>
      </c>
      <c r="N12" s="15">
        <v>7983</v>
      </c>
      <c r="O12" s="61">
        <f t="shared" si="4"/>
        <v>128477</v>
      </c>
    </row>
    <row r="13" spans="1:15" s="3" customFormat="1" ht="12.2" customHeight="1">
      <c r="A13" s="397"/>
      <c r="B13" s="18" t="s">
        <v>22</v>
      </c>
      <c r="C13" s="19">
        <v>5641</v>
      </c>
      <c r="D13" s="19">
        <v>10449</v>
      </c>
      <c r="E13" s="19">
        <v>5983</v>
      </c>
      <c r="F13" s="19">
        <v>5697</v>
      </c>
      <c r="G13" s="19">
        <v>6536</v>
      </c>
      <c r="H13" s="19">
        <v>6540</v>
      </c>
      <c r="I13" s="19">
        <v>22594</v>
      </c>
      <c r="J13" s="19">
        <v>12835</v>
      </c>
      <c r="K13" s="19">
        <v>6469</v>
      </c>
      <c r="L13" s="19">
        <v>4380</v>
      </c>
      <c r="M13" s="19">
        <v>5448</v>
      </c>
      <c r="N13" s="19">
        <v>3728</v>
      </c>
      <c r="O13" s="61">
        <f t="shared" si="4"/>
        <v>96300</v>
      </c>
    </row>
    <row r="14" spans="1:15" s="3" customFormat="1" ht="12.2" customHeight="1">
      <c r="A14" s="397"/>
      <c r="B14" s="14" t="s">
        <v>12</v>
      </c>
      <c r="C14" s="15">
        <v>6496</v>
      </c>
      <c r="D14" s="15">
        <v>4687</v>
      </c>
      <c r="E14" s="15">
        <v>5048</v>
      </c>
      <c r="F14" s="15">
        <v>5269</v>
      </c>
      <c r="G14" s="15">
        <v>4791</v>
      </c>
      <c r="H14" s="15">
        <v>5191</v>
      </c>
      <c r="I14" s="19">
        <v>7132</v>
      </c>
      <c r="J14" s="15">
        <v>5856</v>
      </c>
      <c r="K14" s="15">
        <v>6138</v>
      </c>
      <c r="L14" s="15">
        <v>6157</v>
      </c>
      <c r="M14" s="15">
        <v>7043</v>
      </c>
      <c r="N14" s="15">
        <v>5184</v>
      </c>
      <c r="O14" s="61">
        <f t="shared" si="4"/>
        <v>68992</v>
      </c>
    </row>
    <row r="15" spans="1:15" s="3" customFormat="1" ht="12.2" customHeight="1">
      <c r="A15" s="397"/>
      <c r="B15" s="14" t="s">
        <v>25</v>
      </c>
      <c r="C15" s="19">
        <v>3182</v>
      </c>
      <c r="D15" s="19">
        <v>5252</v>
      </c>
      <c r="E15" s="19">
        <v>2429</v>
      </c>
      <c r="F15" s="19">
        <v>2908</v>
      </c>
      <c r="G15" s="19">
        <v>2695</v>
      </c>
      <c r="H15" s="19">
        <v>3013</v>
      </c>
      <c r="I15" s="19">
        <v>10386</v>
      </c>
      <c r="J15" s="19">
        <v>5367</v>
      </c>
      <c r="K15" s="19">
        <v>2685</v>
      </c>
      <c r="L15" s="19">
        <v>2071</v>
      </c>
      <c r="M15" s="19">
        <v>3658</v>
      </c>
      <c r="N15" s="19">
        <v>3260</v>
      </c>
      <c r="O15" s="61">
        <f t="shared" si="4"/>
        <v>46906</v>
      </c>
    </row>
    <row r="16" spans="1:15" s="3" customFormat="1" ht="12.2" customHeight="1">
      <c r="A16" s="397"/>
      <c r="B16" s="14" t="s">
        <v>21</v>
      </c>
      <c r="C16" s="15">
        <v>1303</v>
      </c>
      <c r="D16" s="15">
        <v>2425</v>
      </c>
      <c r="E16" s="15">
        <v>1049</v>
      </c>
      <c r="F16" s="15">
        <v>1483</v>
      </c>
      <c r="G16" s="15">
        <v>1478</v>
      </c>
      <c r="H16" s="15">
        <v>1447</v>
      </c>
      <c r="I16" s="19">
        <v>7379</v>
      </c>
      <c r="J16" s="15">
        <v>2656</v>
      </c>
      <c r="K16" s="15">
        <v>1848</v>
      </c>
      <c r="L16" s="15">
        <v>1349</v>
      </c>
      <c r="M16" s="15">
        <v>1753</v>
      </c>
      <c r="N16" s="15">
        <v>1087</v>
      </c>
      <c r="O16" s="61">
        <f t="shared" si="4"/>
        <v>25257</v>
      </c>
    </row>
    <row r="17" spans="1:15" s="3" customFormat="1" ht="12.2" customHeight="1">
      <c r="A17" s="397"/>
      <c r="B17" s="20" t="s">
        <v>24</v>
      </c>
      <c r="C17" s="15">
        <v>1271</v>
      </c>
      <c r="D17" s="15">
        <v>2048</v>
      </c>
      <c r="E17" s="15">
        <v>928</v>
      </c>
      <c r="F17" s="15">
        <v>1265</v>
      </c>
      <c r="G17" s="15">
        <v>1011</v>
      </c>
      <c r="H17" s="15">
        <v>937</v>
      </c>
      <c r="I17" s="19">
        <v>3625</v>
      </c>
      <c r="J17" s="15">
        <v>3138</v>
      </c>
      <c r="K17" s="15">
        <v>1465</v>
      </c>
      <c r="L17" s="15">
        <v>906</v>
      </c>
      <c r="M17" s="15">
        <v>1218</v>
      </c>
      <c r="N17" s="15">
        <v>728</v>
      </c>
      <c r="O17" s="61">
        <f t="shared" si="4"/>
        <v>18540</v>
      </c>
    </row>
    <row r="18" spans="1:15" s="3" customFormat="1" ht="12.2" customHeight="1">
      <c r="A18" s="397"/>
      <c r="B18" s="18" t="s">
        <v>29</v>
      </c>
      <c r="C18" s="19">
        <v>769</v>
      </c>
      <c r="D18" s="19">
        <v>501</v>
      </c>
      <c r="E18" s="19">
        <v>585</v>
      </c>
      <c r="F18" s="19">
        <v>767</v>
      </c>
      <c r="G18" s="19">
        <v>787</v>
      </c>
      <c r="H18" s="19">
        <v>649</v>
      </c>
      <c r="I18" s="19">
        <v>964</v>
      </c>
      <c r="J18" s="19">
        <v>883</v>
      </c>
      <c r="K18" s="19">
        <v>548</v>
      </c>
      <c r="L18" s="19">
        <v>740</v>
      </c>
      <c r="M18" s="19">
        <v>744</v>
      </c>
      <c r="N18" s="19">
        <v>480</v>
      </c>
      <c r="O18" s="61">
        <f t="shared" si="4"/>
        <v>8417</v>
      </c>
    </row>
    <row r="19" spans="1:15" s="3" customFormat="1" ht="12.2" customHeight="1">
      <c r="A19" s="397"/>
      <c r="B19" s="14" t="s">
        <v>30</v>
      </c>
      <c r="C19" s="15">
        <v>1320</v>
      </c>
      <c r="D19" s="15">
        <v>373</v>
      </c>
      <c r="E19" s="15">
        <v>784</v>
      </c>
      <c r="F19" s="15">
        <v>412</v>
      </c>
      <c r="G19" s="15">
        <v>759</v>
      </c>
      <c r="H19" s="15">
        <v>444</v>
      </c>
      <c r="I19" s="19">
        <v>726</v>
      </c>
      <c r="J19" s="15">
        <v>599</v>
      </c>
      <c r="K19" s="15">
        <v>411</v>
      </c>
      <c r="L19" s="15">
        <v>561</v>
      </c>
      <c r="M19" s="15">
        <v>469</v>
      </c>
      <c r="N19" s="15">
        <v>572</v>
      </c>
      <c r="O19" s="61">
        <f t="shared" si="4"/>
        <v>7430</v>
      </c>
    </row>
    <row r="20" spans="1:15" s="3" customFormat="1" ht="12.2" customHeight="1">
      <c r="A20" s="397"/>
      <c r="B20" s="18" t="s">
        <v>16</v>
      </c>
      <c r="C20" s="15">
        <v>458</v>
      </c>
      <c r="D20" s="15">
        <v>421</v>
      </c>
      <c r="E20" s="15">
        <v>476</v>
      </c>
      <c r="F20" s="15">
        <v>586</v>
      </c>
      <c r="G20" s="15">
        <v>539</v>
      </c>
      <c r="H20" s="15">
        <v>560</v>
      </c>
      <c r="I20" s="19">
        <v>997</v>
      </c>
      <c r="J20" s="15">
        <v>850</v>
      </c>
      <c r="K20" s="15">
        <v>566</v>
      </c>
      <c r="L20" s="15">
        <v>572</v>
      </c>
      <c r="M20" s="15">
        <v>614</v>
      </c>
      <c r="N20" s="15">
        <v>418</v>
      </c>
      <c r="O20" s="61">
        <f t="shared" si="4"/>
        <v>7057</v>
      </c>
    </row>
    <row r="21" spans="1:15" s="3" customFormat="1" ht="12.2" customHeight="1">
      <c r="A21" s="397"/>
      <c r="B21" s="18" t="s">
        <v>20</v>
      </c>
      <c r="C21" s="21">
        <v>487</v>
      </c>
      <c r="D21" s="21">
        <v>389</v>
      </c>
      <c r="E21" s="21">
        <v>353</v>
      </c>
      <c r="F21" s="21">
        <v>535</v>
      </c>
      <c r="G21" s="21">
        <v>773</v>
      </c>
      <c r="H21" s="21">
        <v>544</v>
      </c>
      <c r="I21" s="21">
        <v>708</v>
      </c>
      <c r="J21" s="21">
        <v>577</v>
      </c>
      <c r="K21" s="21">
        <v>585</v>
      </c>
      <c r="L21" s="21">
        <v>697</v>
      </c>
      <c r="M21" s="21">
        <v>655</v>
      </c>
      <c r="N21" s="21">
        <v>389</v>
      </c>
      <c r="O21" s="61">
        <f t="shared" si="4"/>
        <v>6692</v>
      </c>
    </row>
    <row r="22" spans="1:15" s="3" customFormat="1" ht="12.2" customHeight="1">
      <c r="A22" s="397"/>
      <c r="B22" s="18" t="s">
        <v>23</v>
      </c>
      <c r="C22" s="19">
        <v>353</v>
      </c>
      <c r="D22" s="19">
        <v>390</v>
      </c>
      <c r="E22" s="19">
        <v>360</v>
      </c>
      <c r="F22" s="19">
        <v>438</v>
      </c>
      <c r="G22" s="19">
        <v>482</v>
      </c>
      <c r="H22" s="19">
        <v>701</v>
      </c>
      <c r="I22" s="19">
        <v>1830</v>
      </c>
      <c r="J22" s="19">
        <v>541</v>
      </c>
      <c r="K22" s="19">
        <v>384</v>
      </c>
      <c r="L22" s="19">
        <v>334</v>
      </c>
      <c r="M22" s="19">
        <v>408</v>
      </c>
      <c r="N22" s="19">
        <v>435</v>
      </c>
      <c r="O22" s="61">
        <f t="shared" si="4"/>
        <v>6656</v>
      </c>
    </row>
    <row r="23" spans="1:15" s="3" customFormat="1" ht="12.2" customHeight="1">
      <c r="A23" s="397"/>
      <c r="B23" s="18" t="s">
        <v>26</v>
      </c>
      <c r="C23" s="15">
        <v>494</v>
      </c>
      <c r="D23" s="15">
        <v>229</v>
      </c>
      <c r="E23" s="15">
        <v>374</v>
      </c>
      <c r="F23" s="15">
        <v>490</v>
      </c>
      <c r="G23" s="15">
        <v>807</v>
      </c>
      <c r="H23" s="15">
        <v>382</v>
      </c>
      <c r="I23" s="19">
        <v>642</v>
      </c>
      <c r="J23" s="15">
        <v>550</v>
      </c>
      <c r="K23" s="15">
        <v>330</v>
      </c>
      <c r="L23" s="15">
        <v>375</v>
      </c>
      <c r="M23" s="15">
        <v>341</v>
      </c>
      <c r="N23" s="15">
        <v>432</v>
      </c>
      <c r="O23" s="61">
        <f t="shared" si="4"/>
        <v>5446</v>
      </c>
    </row>
    <row r="24" spans="1:15" s="3" customFormat="1" ht="12.2" customHeight="1">
      <c r="A24" s="397"/>
      <c r="B24" s="18" t="s">
        <v>27</v>
      </c>
      <c r="C24" s="19">
        <v>553</v>
      </c>
      <c r="D24" s="19">
        <v>269</v>
      </c>
      <c r="E24" s="19">
        <v>324</v>
      </c>
      <c r="F24" s="19">
        <v>324</v>
      </c>
      <c r="G24" s="19">
        <v>309</v>
      </c>
      <c r="H24" s="19">
        <v>438</v>
      </c>
      <c r="I24" s="19">
        <v>453</v>
      </c>
      <c r="J24" s="19">
        <v>454</v>
      </c>
      <c r="K24" s="19">
        <v>355</v>
      </c>
      <c r="L24" s="19">
        <v>462</v>
      </c>
      <c r="M24" s="19">
        <v>339</v>
      </c>
      <c r="N24" s="19">
        <v>279</v>
      </c>
      <c r="O24" s="61">
        <f t="shared" si="4"/>
        <v>4559</v>
      </c>
    </row>
    <row r="25" spans="1:15" s="3" customFormat="1" ht="12.2" customHeight="1">
      <c r="A25" s="397"/>
      <c r="B25" s="18" t="s">
        <v>19</v>
      </c>
      <c r="C25" s="19">
        <v>77</v>
      </c>
      <c r="D25" s="19">
        <v>51</v>
      </c>
      <c r="E25" s="19">
        <v>38</v>
      </c>
      <c r="F25" s="19">
        <v>55</v>
      </c>
      <c r="G25" s="19">
        <v>34</v>
      </c>
      <c r="H25" s="19">
        <v>26</v>
      </c>
      <c r="I25" s="19">
        <v>56</v>
      </c>
      <c r="J25" s="19">
        <v>107</v>
      </c>
      <c r="K25" s="19">
        <v>87</v>
      </c>
      <c r="L25" s="19">
        <v>32</v>
      </c>
      <c r="M25" s="19">
        <v>41</v>
      </c>
      <c r="N25" s="19">
        <v>44</v>
      </c>
      <c r="O25" s="61">
        <f t="shared" si="4"/>
        <v>648</v>
      </c>
    </row>
    <row r="26" spans="1:15" s="3" customFormat="1" ht="12.2" customHeight="1">
      <c r="A26" s="397"/>
      <c r="B26" s="14" t="s">
        <v>18</v>
      </c>
      <c r="C26" s="19">
        <v>31</v>
      </c>
      <c r="D26" s="19">
        <v>25</v>
      </c>
      <c r="E26" s="19">
        <v>43</v>
      </c>
      <c r="F26" s="19">
        <v>29</v>
      </c>
      <c r="G26" s="19">
        <v>56</v>
      </c>
      <c r="H26" s="19">
        <v>27</v>
      </c>
      <c r="I26" s="19">
        <v>40</v>
      </c>
      <c r="J26" s="19">
        <v>21</v>
      </c>
      <c r="K26" s="19">
        <v>16</v>
      </c>
      <c r="L26" s="19">
        <v>22</v>
      </c>
      <c r="M26" s="19">
        <v>22</v>
      </c>
      <c r="N26" s="19">
        <v>14</v>
      </c>
      <c r="O26" s="61">
        <f t="shared" si="4"/>
        <v>346</v>
      </c>
    </row>
    <row r="27" spans="1:15" s="3" customFormat="1" ht="12.2" customHeight="1">
      <c r="A27" s="397"/>
      <c r="B27" s="18" t="s">
        <v>28</v>
      </c>
      <c r="C27" s="19">
        <v>26</v>
      </c>
      <c r="D27" s="19">
        <v>5</v>
      </c>
      <c r="E27" s="19">
        <v>5</v>
      </c>
      <c r="F27" s="19">
        <v>14</v>
      </c>
      <c r="G27" s="19">
        <v>16</v>
      </c>
      <c r="H27" s="19">
        <v>10</v>
      </c>
      <c r="I27" s="19">
        <v>15</v>
      </c>
      <c r="J27" s="19">
        <v>23</v>
      </c>
      <c r="K27" s="19">
        <v>14</v>
      </c>
      <c r="L27" s="19">
        <v>29</v>
      </c>
      <c r="M27" s="19">
        <v>16</v>
      </c>
      <c r="N27" s="19">
        <v>21</v>
      </c>
      <c r="O27" s="61">
        <f t="shared" si="4"/>
        <v>194</v>
      </c>
    </row>
    <row r="28" spans="1:15" ht="12.2" customHeight="1">
      <c r="A28" s="397"/>
      <c r="B28" s="35" t="s">
        <v>31</v>
      </c>
      <c r="C28" s="21">
        <v>8</v>
      </c>
      <c r="D28" s="21">
        <v>9</v>
      </c>
      <c r="E28" s="21">
        <v>6</v>
      </c>
      <c r="F28" s="21">
        <v>7</v>
      </c>
      <c r="G28" s="21">
        <v>4</v>
      </c>
      <c r="H28" s="21">
        <v>3</v>
      </c>
      <c r="I28" s="21">
        <v>16</v>
      </c>
      <c r="J28" s="21">
        <v>4</v>
      </c>
      <c r="K28" s="21">
        <v>4</v>
      </c>
      <c r="L28" s="21">
        <v>7</v>
      </c>
      <c r="M28" s="21">
        <v>4</v>
      </c>
      <c r="N28" s="21">
        <v>8</v>
      </c>
      <c r="O28" s="61">
        <f t="shared" si="4"/>
        <v>80</v>
      </c>
    </row>
    <row r="29" spans="1:15" ht="12.2" customHeight="1">
      <c r="A29" s="397"/>
      <c r="B29" s="14" t="s">
        <v>17</v>
      </c>
      <c r="C29" s="19">
        <v>3</v>
      </c>
      <c r="D29" s="19">
        <v>8</v>
      </c>
      <c r="E29" s="19">
        <v>8</v>
      </c>
      <c r="F29" s="19">
        <v>3</v>
      </c>
      <c r="G29" s="19">
        <v>4</v>
      </c>
      <c r="H29" s="19">
        <v>6</v>
      </c>
      <c r="I29" s="19">
        <v>4</v>
      </c>
      <c r="J29" s="19">
        <v>5</v>
      </c>
      <c r="K29" s="19">
        <v>5</v>
      </c>
      <c r="L29" s="19">
        <v>1</v>
      </c>
      <c r="M29" s="19">
        <v>4</v>
      </c>
      <c r="N29" s="19">
        <v>2</v>
      </c>
      <c r="O29" s="61">
        <f t="shared" si="4"/>
        <v>53</v>
      </c>
    </row>
    <row r="30" spans="1:15" ht="12.95" customHeight="1" thickBot="1">
      <c r="A30" s="397"/>
      <c r="B30" s="215" t="s">
        <v>325</v>
      </c>
      <c r="C30" s="216">
        <v>0</v>
      </c>
      <c r="D30" s="216">
        <v>0</v>
      </c>
      <c r="E30" s="216">
        <v>0</v>
      </c>
      <c r="F30" s="216">
        <v>0</v>
      </c>
      <c r="G30" s="216">
        <v>0</v>
      </c>
      <c r="H30" s="216">
        <v>0</v>
      </c>
      <c r="I30" s="218">
        <v>0</v>
      </c>
      <c r="J30" s="216">
        <v>0</v>
      </c>
      <c r="K30" s="216">
        <v>0</v>
      </c>
      <c r="L30" s="216">
        <v>0</v>
      </c>
      <c r="M30" s="216">
        <v>0</v>
      </c>
      <c r="N30" s="216">
        <v>0</v>
      </c>
      <c r="O30" s="66">
        <f t="shared" si="4"/>
        <v>0</v>
      </c>
    </row>
    <row r="31" spans="1:15" ht="12" customHeight="1" thickBot="1">
      <c r="A31" s="397"/>
      <c r="B31" s="167" t="s">
        <v>32</v>
      </c>
      <c r="C31" s="168">
        <f t="shared" ref="C31:O31" si="5">SUM(C32:C34)</f>
        <v>8592</v>
      </c>
      <c r="D31" s="168">
        <f t="shared" si="5"/>
        <v>7543</v>
      </c>
      <c r="E31" s="168">
        <f t="shared" si="5"/>
        <v>8845</v>
      </c>
      <c r="F31" s="168">
        <f t="shared" si="5"/>
        <v>12048</v>
      </c>
      <c r="G31" s="168">
        <f t="shared" si="5"/>
        <v>9146</v>
      </c>
      <c r="H31" s="168">
        <f t="shared" si="5"/>
        <v>10982</v>
      </c>
      <c r="I31" s="168">
        <f t="shared" si="5"/>
        <v>20424</v>
      </c>
      <c r="J31" s="168">
        <f t="shared" si="5"/>
        <v>18160</v>
      </c>
      <c r="K31" s="168">
        <f t="shared" si="5"/>
        <v>15464</v>
      </c>
      <c r="L31" s="168">
        <f t="shared" si="5"/>
        <v>10999</v>
      </c>
      <c r="M31" s="168">
        <f t="shared" si="5"/>
        <v>14226</v>
      </c>
      <c r="N31" s="168">
        <f t="shared" si="5"/>
        <v>10619</v>
      </c>
      <c r="O31" s="26">
        <f t="shared" si="5"/>
        <v>147048</v>
      </c>
    </row>
    <row r="32" spans="1:15" ht="12" customHeight="1">
      <c r="A32" s="397"/>
      <c r="B32" s="27" t="s">
        <v>33</v>
      </c>
      <c r="C32" s="28">
        <v>6536</v>
      </c>
      <c r="D32" s="28">
        <v>5987</v>
      </c>
      <c r="E32" s="28">
        <v>6994</v>
      </c>
      <c r="F32" s="28">
        <v>10093</v>
      </c>
      <c r="G32" s="28">
        <v>7260</v>
      </c>
      <c r="H32" s="28">
        <v>8579</v>
      </c>
      <c r="I32" s="28">
        <v>16164</v>
      </c>
      <c r="J32" s="28">
        <v>15347</v>
      </c>
      <c r="K32" s="28">
        <v>12585</v>
      </c>
      <c r="L32" s="28">
        <v>8617</v>
      </c>
      <c r="M32" s="28">
        <v>11734</v>
      </c>
      <c r="N32" s="28">
        <v>8631</v>
      </c>
      <c r="O32" s="57">
        <f t="shared" si="2"/>
        <v>118527</v>
      </c>
    </row>
    <row r="33" spans="1:15" ht="12.95" customHeight="1">
      <c r="A33" s="397"/>
      <c r="B33" s="96" t="s">
        <v>34</v>
      </c>
      <c r="C33" s="24">
        <v>2016</v>
      </c>
      <c r="D33" s="24">
        <v>1525</v>
      </c>
      <c r="E33" s="24">
        <v>1796</v>
      </c>
      <c r="F33" s="24">
        <v>1879</v>
      </c>
      <c r="G33" s="24">
        <v>1843</v>
      </c>
      <c r="H33" s="24">
        <v>2337</v>
      </c>
      <c r="I33" s="24">
        <v>4197</v>
      </c>
      <c r="J33" s="24">
        <v>2762</v>
      </c>
      <c r="K33" s="24">
        <v>2812</v>
      </c>
      <c r="L33" s="24">
        <v>2309</v>
      </c>
      <c r="M33" s="24">
        <v>2445</v>
      </c>
      <c r="N33" s="24">
        <v>1931</v>
      </c>
      <c r="O33" s="61">
        <f t="shared" si="2"/>
        <v>27852</v>
      </c>
    </row>
    <row r="34" spans="1:15" ht="12.95" customHeight="1" thickBot="1">
      <c r="A34" s="397"/>
      <c r="B34" s="29" t="s">
        <v>35</v>
      </c>
      <c r="C34" s="21">
        <v>40</v>
      </c>
      <c r="D34" s="21">
        <v>31</v>
      </c>
      <c r="E34" s="21">
        <v>55</v>
      </c>
      <c r="F34" s="21">
        <v>76</v>
      </c>
      <c r="G34" s="21">
        <v>43</v>
      </c>
      <c r="H34" s="21">
        <v>66</v>
      </c>
      <c r="I34" s="21">
        <v>63</v>
      </c>
      <c r="J34" s="21">
        <v>51</v>
      </c>
      <c r="K34" s="21">
        <v>67</v>
      </c>
      <c r="L34" s="21">
        <v>73</v>
      </c>
      <c r="M34" s="21">
        <v>47</v>
      </c>
      <c r="N34" s="21">
        <v>57</v>
      </c>
      <c r="O34" s="61">
        <f t="shared" si="2"/>
        <v>669</v>
      </c>
    </row>
    <row r="35" spans="1:15" ht="12.2" customHeight="1" thickBot="1">
      <c r="A35" s="397"/>
      <c r="B35" s="33" t="s">
        <v>36</v>
      </c>
      <c r="C35" s="26">
        <f t="shared" ref="C35:N35" si="6">C36+C44+C56</f>
        <v>3478</v>
      </c>
      <c r="D35" s="26">
        <f t="shared" si="6"/>
        <v>2445</v>
      </c>
      <c r="E35" s="26">
        <f t="shared" si="6"/>
        <v>3273</v>
      </c>
      <c r="F35" s="26">
        <f t="shared" si="6"/>
        <v>3218</v>
      </c>
      <c r="G35" s="26">
        <f t="shared" si="6"/>
        <v>3408</v>
      </c>
      <c r="H35" s="26">
        <f t="shared" si="6"/>
        <v>2809</v>
      </c>
      <c r="I35" s="26">
        <f t="shared" si="6"/>
        <v>3587</v>
      </c>
      <c r="J35" s="26">
        <f t="shared" si="6"/>
        <v>5444</v>
      </c>
      <c r="K35" s="26">
        <f t="shared" si="6"/>
        <v>4486</v>
      </c>
      <c r="L35" s="26">
        <f t="shared" si="6"/>
        <v>3516</v>
      </c>
      <c r="M35" s="26">
        <f t="shared" si="6"/>
        <v>3423</v>
      </c>
      <c r="N35" s="26">
        <f t="shared" si="6"/>
        <v>2990</v>
      </c>
      <c r="O35" s="7">
        <f t="shared" si="2"/>
        <v>42077</v>
      </c>
    </row>
    <row r="36" spans="1:15" ht="12.2" customHeight="1" thickBot="1">
      <c r="A36" s="397"/>
      <c r="B36" s="169" t="s">
        <v>39</v>
      </c>
      <c r="C36" s="168">
        <f t="shared" ref="C36:N36" si="7">SUM(C37:C43)</f>
        <v>117</v>
      </c>
      <c r="D36" s="168">
        <f t="shared" si="7"/>
        <v>57</v>
      </c>
      <c r="E36" s="168">
        <f t="shared" si="7"/>
        <v>75</v>
      </c>
      <c r="F36" s="168">
        <f t="shared" si="7"/>
        <v>85</v>
      </c>
      <c r="G36" s="168">
        <f t="shared" si="7"/>
        <v>112</v>
      </c>
      <c r="H36" s="168">
        <f t="shared" si="7"/>
        <v>84</v>
      </c>
      <c r="I36" s="168">
        <f t="shared" si="7"/>
        <v>137</v>
      </c>
      <c r="J36" s="168">
        <f t="shared" si="7"/>
        <v>254</v>
      </c>
      <c r="K36" s="168">
        <f t="shared" si="7"/>
        <v>208</v>
      </c>
      <c r="L36" s="168">
        <f t="shared" si="7"/>
        <v>124</v>
      </c>
      <c r="M36" s="168">
        <f t="shared" si="7"/>
        <v>109</v>
      </c>
      <c r="N36" s="168">
        <f t="shared" si="7"/>
        <v>80</v>
      </c>
      <c r="O36" s="7">
        <f t="shared" ref="O36:O43" si="8">SUM(C36:N36)</f>
        <v>1442</v>
      </c>
    </row>
    <row r="37" spans="1:15" ht="12.2" customHeight="1">
      <c r="A37" s="397"/>
      <c r="B37" s="27" t="s">
        <v>43</v>
      </c>
      <c r="C37" s="28">
        <v>59</v>
      </c>
      <c r="D37" s="28">
        <v>27</v>
      </c>
      <c r="E37" s="28">
        <v>37</v>
      </c>
      <c r="F37" s="28">
        <v>33</v>
      </c>
      <c r="G37" s="28">
        <v>41</v>
      </c>
      <c r="H37" s="28">
        <v>26</v>
      </c>
      <c r="I37" s="28">
        <v>66</v>
      </c>
      <c r="J37" s="28">
        <v>114</v>
      </c>
      <c r="K37" s="28">
        <v>122</v>
      </c>
      <c r="L37" s="28">
        <v>61</v>
      </c>
      <c r="M37" s="28">
        <v>40</v>
      </c>
      <c r="N37" s="28">
        <v>28</v>
      </c>
      <c r="O37" s="57">
        <f t="shared" si="8"/>
        <v>654</v>
      </c>
    </row>
    <row r="38" spans="1:15" ht="12.2" customHeight="1">
      <c r="A38" s="397"/>
      <c r="B38" s="29" t="s">
        <v>41</v>
      </c>
      <c r="C38" s="21">
        <v>17</v>
      </c>
      <c r="D38" s="21">
        <v>8</v>
      </c>
      <c r="E38" s="21">
        <v>13</v>
      </c>
      <c r="F38" s="21">
        <v>18</v>
      </c>
      <c r="G38" s="21">
        <v>30</v>
      </c>
      <c r="H38" s="21">
        <v>21</v>
      </c>
      <c r="I38" s="21">
        <v>26</v>
      </c>
      <c r="J38" s="21">
        <v>71</v>
      </c>
      <c r="K38" s="21">
        <v>42</v>
      </c>
      <c r="L38" s="21">
        <v>24</v>
      </c>
      <c r="M38" s="21">
        <v>18</v>
      </c>
      <c r="N38" s="21">
        <v>19</v>
      </c>
      <c r="O38" s="61">
        <f t="shared" si="8"/>
        <v>307</v>
      </c>
    </row>
    <row r="39" spans="1:15" ht="12.2" customHeight="1">
      <c r="A39" s="397"/>
      <c r="B39" s="29" t="s">
        <v>38</v>
      </c>
      <c r="C39" s="21">
        <v>19</v>
      </c>
      <c r="D39" s="21">
        <v>12</v>
      </c>
      <c r="E39" s="21">
        <v>13</v>
      </c>
      <c r="F39" s="21">
        <v>17</v>
      </c>
      <c r="G39" s="21">
        <v>23</v>
      </c>
      <c r="H39" s="21">
        <v>23</v>
      </c>
      <c r="I39" s="21">
        <v>24</v>
      </c>
      <c r="J39" s="21">
        <v>32</v>
      </c>
      <c r="K39" s="21">
        <v>29</v>
      </c>
      <c r="L39" s="21">
        <v>22</v>
      </c>
      <c r="M39" s="21">
        <v>24</v>
      </c>
      <c r="N39" s="21">
        <v>18</v>
      </c>
      <c r="O39" s="61">
        <f t="shared" si="8"/>
        <v>256</v>
      </c>
    </row>
    <row r="40" spans="1:15" ht="15" customHeight="1">
      <c r="A40" s="397"/>
      <c r="B40" s="29" t="s">
        <v>39</v>
      </c>
      <c r="C40" s="21">
        <v>7</v>
      </c>
      <c r="D40" s="21">
        <v>4</v>
      </c>
      <c r="E40" s="21">
        <v>8</v>
      </c>
      <c r="F40" s="21">
        <v>5</v>
      </c>
      <c r="G40" s="21">
        <v>5</v>
      </c>
      <c r="H40" s="21">
        <v>4</v>
      </c>
      <c r="I40" s="21">
        <v>13</v>
      </c>
      <c r="J40" s="21">
        <v>9</v>
      </c>
      <c r="K40" s="21">
        <v>6</v>
      </c>
      <c r="L40" s="21">
        <v>5</v>
      </c>
      <c r="M40" s="21">
        <v>11</v>
      </c>
      <c r="N40" s="21">
        <v>10</v>
      </c>
      <c r="O40" s="61">
        <f t="shared" si="8"/>
        <v>87</v>
      </c>
    </row>
    <row r="41" spans="1:15" ht="15" customHeight="1">
      <c r="A41" s="397"/>
      <c r="B41" s="29" t="s">
        <v>40</v>
      </c>
      <c r="C41" s="21">
        <v>7</v>
      </c>
      <c r="D41" s="21">
        <v>0</v>
      </c>
      <c r="E41" s="21">
        <v>2</v>
      </c>
      <c r="F41" s="21">
        <v>11</v>
      </c>
      <c r="G41" s="21">
        <v>6</v>
      </c>
      <c r="H41" s="21">
        <v>3</v>
      </c>
      <c r="I41" s="21">
        <v>4</v>
      </c>
      <c r="J41" s="21">
        <v>15</v>
      </c>
      <c r="K41" s="21">
        <v>1</v>
      </c>
      <c r="L41" s="21">
        <v>3</v>
      </c>
      <c r="M41" s="21">
        <v>7</v>
      </c>
      <c r="N41" s="21">
        <v>4</v>
      </c>
      <c r="O41" s="61">
        <f t="shared" si="8"/>
        <v>63</v>
      </c>
    </row>
    <row r="42" spans="1:15" ht="15" customHeight="1">
      <c r="A42" s="397"/>
      <c r="B42" s="29" t="s">
        <v>37</v>
      </c>
      <c r="C42" s="21">
        <v>4</v>
      </c>
      <c r="D42" s="21">
        <v>6</v>
      </c>
      <c r="E42" s="21">
        <v>2</v>
      </c>
      <c r="F42" s="21">
        <v>0</v>
      </c>
      <c r="G42" s="21">
        <v>6</v>
      </c>
      <c r="H42" s="21">
        <v>7</v>
      </c>
      <c r="I42" s="21">
        <v>4</v>
      </c>
      <c r="J42" s="21">
        <v>12</v>
      </c>
      <c r="K42" s="21">
        <v>7</v>
      </c>
      <c r="L42" s="21">
        <v>5</v>
      </c>
      <c r="M42" s="21">
        <v>7</v>
      </c>
      <c r="N42" s="21">
        <v>1</v>
      </c>
      <c r="O42" s="61">
        <f t="shared" si="8"/>
        <v>61</v>
      </c>
    </row>
    <row r="43" spans="1:15" ht="15.75" customHeight="1" thickBot="1">
      <c r="A43" s="397"/>
      <c r="B43" s="29" t="s">
        <v>42</v>
      </c>
      <c r="C43" s="21">
        <v>4</v>
      </c>
      <c r="D43" s="21">
        <v>0</v>
      </c>
      <c r="E43" s="21">
        <v>0</v>
      </c>
      <c r="F43" s="21">
        <v>1</v>
      </c>
      <c r="G43" s="21">
        <v>1</v>
      </c>
      <c r="H43" s="21">
        <v>0</v>
      </c>
      <c r="I43" s="21">
        <v>0</v>
      </c>
      <c r="J43" s="21">
        <v>1</v>
      </c>
      <c r="K43" s="21">
        <v>1</v>
      </c>
      <c r="L43" s="21">
        <v>4</v>
      </c>
      <c r="M43" s="21">
        <v>2</v>
      </c>
      <c r="N43" s="21">
        <v>0</v>
      </c>
      <c r="O43" s="61">
        <f t="shared" si="8"/>
        <v>14</v>
      </c>
    </row>
    <row r="44" spans="1:15" ht="15" customHeight="1" thickBot="1">
      <c r="A44" s="397"/>
      <c r="B44" s="167" t="s">
        <v>44</v>
      </c>
      <c r="C44" s="168">
        <f>SUM(C45:C55)</f>
        <v>2325</v>
      </c>
      <c r="D44" s="168">
        <f t="shared" ref="D44:N44" si="9">SUM(D45:D55)</f>
        <v>1695</v>
      </c>
      <c r="E44" s="168">
        <f t="shared" si="9"/>
        <v>2484</v>
      </c>
      <c r="F44" s="168">
        <f t="shared" si="9"/>
        <v>2138</v>
      </c>
      <c r="G44" s="168">
        <f t="shared" si="9"/>
        <v>1474</v>
      </c>
      <c r="H44" s="168">
        <f t="shared" si="9"/>
        <v>1850</v>
      </c>
      <c r="I44" s="168">
        <f t="shared" si="9"/>
        <v>2066</v>
      </c>
      <c r="J44" s="168">
        <f t="shared" si="9"/>
        <v>2721</v>
      </c>
      <c r="K44" s="168">
        <f t="shared" si="9"/>
        <v>2502</v>
      </c>
      <c r="L44" s="168">
        <f t="shared" si="9"/>
        <v>1662</v>
      </c>
      <c r="M44" s="168">
        <f t="shared" si="9"/>
        <v>1503</v>
      </c>
      <c r="N44" s="168">
        <f t="shared" si="9"/>
        <v>1851</v>
      </c>
      <c r="O44" s="7">
        <f t="shared" si="2"/>
        <v>24271</v>
      </c>
    </row>
    <row r="45" spans="1:15" ht="15" customHeight="1">
      <c r="A45" s="397"/>
      <c r="B45" s="34" t="s">
        <v>46</v>
      </c>
      <c r="C45" s="28">
        <v>2164</v>
      </c>
      <c r="D45" s="28">
        <v>1557</v>
      </c>
      <c r="E45" s="28">
        <v>2353</v>
      </c>
      <c r="F45" s="28">
        <v>1968</v>
      </c>
      <c r="G45" s="28">
        <v>1314</v>
      </c>
      <c r="H45" s="28">
        <v>1646</v>
      </c>
      <c r="I45" s="28">
        <v>1862</v>
      </c>
      <c r="J45" s="28">
        <v>2440</v>
      </c>
      <c r="K45" s="28">
        <v>2282</v>
      </c>
      <c r="L45" s="28">
        <v>1475</v>
      </c>
      <c r="M45" s="28">
        <v>1324</v>
      </c>
      <c r="N45" s="28">
        <v>1667</v>
      </c>
      <c r="O45" s="57">
        <f t="shared" ref="O45:O55" si="10">SUM(C45:N45)</f>
        <v>22052</v>
      </c>
    </row>
    <row r="46" spans="1:15" ht="15" customHeight="1">
      <c r="A46" s="397"/>
      <c r="B46" s="35" t="s">
        <v>48</v>
      </c>
      <c r="C46" s="21">
        <v>71</v>
      </c>
      <c r="D46" s="21">
        <v>72</v>
      </c>
      <c r="E46" s="21">
        <v>67</v>
      </c>
      <c r="F46" s="21">
        <v>95</v>
      </c>
      <c r="G46" s="21">
        <v>72</v>
      </c>
      <c r="H46" s="21">
        <v>121</v>
      </c>
      <c r="I46" s="21">
        <v>95</v>
      </c>
      <c r="J46" s="21">
        <v>118</v>
      </c>
      <c r="K46" s="21">
        <v>119</v>
      </c>
      <c r="L46" s="21">
        <v>113</v>
      </c>
      <c r="M46" s="21">
        <v>95</v>
      </c>
      <c r="N46" s="21">
        <v>112</v>
      </c>
      <c r="O46" s="61">
        <f t="shared" si="10"/>
        <v>1150</v>
      </c>
    </row>
    <row r="47" spans="1:15" ht="15" customHeight="1">
      <c r="A47" s="397"/>
      <c r="B47" s="35" t="s">
        <v>47</v>
      </c>
      <c r="C47" s="21">
        <v>33</v>
      </c>
      <c r="D47" s="21">
        <v>31</v>
      </c>
      <c r="E47" s="21">
        <v>20</v>
      </c>
      <c r="F47" s="21">
        <v>41</v>
      </c>
      <c r="G47" s="21">
        <v>33</v>
      </c>
      <c r="H47" s="21">
        <v>25</v>
      </c>
      <c r="I47" s="21">
        <v>39</v>
      </c>
      <c r="J47" s="21">
        <v>58</v>
      </c>
      <c r="K47" s="21">
        <v>64</v>
      </c>
      <c r="L47" s="21">
        <v>34</v>
      </c>
      <c r="M47" s="21">
        <v>42</v>
      </c>
      <c r="N47" s="21">
        <v>32</v>
      </c>
      <c r="O47" s="61">
        <f t="shared" si="10"/>
        <v>452</v>
      </c>
    </row>
    <row r="48" spans="1:15" ht="15" customHeight="1">
      <c r="A48" s="397"/>
      <c r="B48" s="35" t="s">
        <v>53</v>
      </c>
      <c r="C48" s="21">
        <v>15</v>
      </c>
      <c r="D48" s="21">
        <v>8</v>
      </c>
      <c r="E48" s="21">
        <v>10</v>
      </c>
      <c r="F48" s="21">
        <v>13</v>
      </c>
      <c r="G48" s="21">
        <v>21</v>
      </c>
      <c r="H48" s="21">
        <v>13</v>
      </c>
      <c r="I48" s="21">
        <v>27</v>
      </c>
      <c r="J48" s="21">
        <v>34</v>
      </c>
      <c r="K48" s="21">
        <v>7</v>
      </c>
      <c r="L48" s="21">
        <v>12</v>
      </c>
      <c r="M48" s="21">
        <v>7</v>
      </c>
      <c r="N48" s="21">
        <v>17</v>
      </c>
      <c r="O48" s="61">
        <f t="shared" si="10"/>
        <v>184</v>
      </c>
    </row>
    <row r="49" spans="1:15" ht="15" customHeight="1">
      <c r="A49" s="397"/>
      <c r="B49" s="35" t="s">
        <v>49</v>
      </c>
      <c r="C49" s="21">
        <v>11</v>
      </c>
      <c r="D49" s="21">
        <v>4</v>
      </c>
      <c r="E49" s="21">
        <v>9</v>
      </c>
      <c r="F49" s="21">
        <v>4</v>
      </c>
      <c r="G49" s="21">
        <v>7</v>
      </c>
      <c r="H49" s="21">
        <v>9</v>
      </c>
      <c r="I49" s="21">
        <v>13</v>
      </c>
      <c r="J49" s="21">
        <v>14</v>
      </c>
      <c r="K49" s="21">
        <v>5</v>
      </c>
      <c r="L49" s="21">
        <v>7</v>
      </c>
      <c r="M49" s="21">
        <v>11</v>
      </c>
      <c r="N49" s="21">
        <v>3</v>
      </c>
      <c r="O49" s="61">
        <f t="shared" si="10"/>
        <v>97</v>
      </c>
    </row>
    <row r="50" spans="1:15" ht="15" customHeight="1">
      <c r="A50" s="397"/>
      <c r="B50" s="35" t="s">
        <v>54</v>
      </c>
      <c r="C50" s="21">
        <v>13</v>
      </c>
      <c r="D50" s="21">
        <v>4</v>
      </c>
      <c r="E50" s="21">
        <v>5</v>
      </c>
      <c r="F50" s="21">
        <v>6</v>
      </c>
      <c r="G50" s="21">
        <v>5</v>
      </c>
      <c r="H50" s="21">
        <v>19</v>
      </c>
      <c r="I50" s="21">
        <v>13</v>
      </c>
      <c r="J50" s="21">
        <v>5</v>
      </c>
      <c r="K50" s="21">
        <v>9</v>
      </c>
      <c r="L50" s="21">
        <v>4</v>
      </c>
      <c r="M50" s="21">
        <v>5</v>
      </c>
      <c r="N50" s="21">
        <v>7</v>
      </c>
      <c r="O50" s="61">
        <f t="shared" si="10"/>
        <v>95</v>
      </c>
    </row>
    <row r="51" spans="1:15" ht="15" customHeight="1">
      <c r="A51" s="397"/>
      <c r="B51" s="35" t="s">
        <v>50</v>
      </c>
      <c r="C51" s="21">
        <v>7</v>
      </c>
      <c r="D51" s="21">
        <v>10</v>
      </c>
      <c r="E51" s="21">
        <v>3</v>
      </c>
      <c r="F51" s="21">
        <v>4</v>
      </c>
      <c r="G51" s="21">
        <v>9</v>
      </c>
      <c r="H51" s="21">
        <v>11</v>
      </c>
      <c r="I51" s="21">
        <v>4</v>
      </c>
      <c r="J51" s="21">
        <v>16</v>
      </c>
      <c r="K51" s="21">
        <v>9</v>
      </c>
      <c r="L51" s="21">
        <v>7</v>
      </c>
      <c r="M51" s="21">
        <v>5</v>
      </c>
      <c r="N51" s="21">
        <v>4</v>
      </c>
      <c r="O51" s="61">
        <f t="shared" si="10"/>
        <v>89</v>
      </c>
    </row>
    <row r="52" spans="1:15" ht="15.75" customHeight="1">
      <c r="A52" s="397"/>
      <c r="B52" s="35" t="s">
        <v>55</v>
      </c>
      <c r="C52" s="21">
        <v>7</v>
      </c>
      <c r="D52" s="21">
        <v>0</v>
      </c>
      <c r="E52" s="21">
        <v>11</v>
      </c>
      <c r="F52" s="21">
        <v>1</v>
      </c>
      <c r="G52" s="21">
        <v>6</v>
      </c>
      <c r="H52" s="21">
        <v>4</v>
      </c>
      <c r="I52" s="21">
        <v>7</v>
      </c>
      <c r="J52" s="21">
        <v>25</v>
      </c>
      <c r="K52" s="21">
        <v>2</v>
      </c>
      <c r="L52" s="21">
        <v>5</v>
      </c>
      <c r="M52" s="21">
        <v>6</v>
      </c>
      <c r="N52" s="21">
        <v>1</v>
      </c>
      <c r="O52" s="61">
        <f t="shared" si="10"/>
        <v>75</v>
      </c>
    </row>
    <row r="53" spans="1:15" ht="15.75" customHeight="1">
      <c r="A53" s="397"/>
      <c r="B53" s="35" t="s">
        <v>52</v>
      </c>
      <c r="C53" s="21">
        <v>3</v>
      </c>
      <c r="D53" s="21">
        <v>6</v>
      </c>
      <c r="E53" s="21">
        <v>3</v>
      </c>
      <c r="F53" s="21">
        <v>4</v>
      </c>
      <c r="G53" s="21">
        <v>5</v>
      </c>
      <c r="H53" s="21">
        <v>2</v>
      </c>
      <c r="I53" s="21">
        <v>4</v>
      </c>
      <c r="J53" s="21">
        <v>8</v>
      </c>
      <c r="K53" s="21">
        <v>2</v>
      </c>
      <c r="L53" s="21">
        <v>0</v>
      </c>
      <c r="M53" s="21">
        <v>3</v>
      </c>
      <c r="N53" s="21">
        <v>4</v>
      </c>
      <c r="O53" s="61">
        <f t="shared" si="10"/>
        <v>44</v>
      </c>
    </row>
    <row r="54" spans="1:15" ht="15" customHeight="1">
      <c r="A54" s="397"/>
      <c r="B54" s="35" t="s">
        <v>51</v>
      </c>
      <c r="C54" s="21">
        <v>1</v>
      </c>
      <c r="D54" s="21">
        <v>2</v>
      </c>
      <c r="E54" s="21">
        <v>3</v>
      </c>
      <c r="F54" s="21">
        <v>2</v>
      </c>
      <c r="G54" s="21">
        <v>2</v>
      </c>
      <c r="H54" s="21">
        <v>0</v>
      </c>
      <c r="I54" s="21">
        <v>2</v>
      </c>
      <c r="J54" s="21">
        <v>3</v>
      </c>
      <c r="K54" s="21">
        <v>3</v>
      </c>
      <c r="L54" s="21">
        <v>5</v>
      </c>
      <c r="M54" s="21">
        <v>4</v>
      </c>
      <c r="N54" s="21">
        <v>4</v>
      </c>
      <c r="O54" s="61">
        <f t="shared" si="10"/>
        <v>31</v>
      </c>
    </row>
    <row r="55" spans="1:15" ht="15" customHeight="1" thickBot="1">
      <c r="A55" s="397"/>
      <c r="B55" s="36" t="s">
        <v>45</v>
      </c>
      <c r="C55" s="32">
        <v>0</v>
      </c>
      <c r="D55" s="32">
        <v>1</v>
      </c>
      <c r="E55" s="32">
        <v>0</v>
      </c>
      <c r="F55" s="32">
        <v>0</v>
      </c>
      <c r="G55" s="32">
        <v>0</v>
      </c>
      <c r="H55" s="32">
        <v>0</v>
      </c>
      <c r="I55" s="32">
        <v>0</v>
      </c>
      <c r="J55" s="32">
        <v>0</v>
      </c>
      <c r="K55" s="32">
        <v>0</v>
      </c>
      <c r="L55" s="32">
        <v>0</v>
      </c>
      <c r="M55" s="32">
        <v>1</v>
      </c>
      <c r="N55" s="32">
        <v>0</v>
      </c>
      <c r="O55" s="66">
        <f t="shared" si="10"/>
        <v>2</v>
      </c>
    </row>
    <row r="56" spans="1:15" ht="15" customHeight="1" thickBot="1">
      <c r="A56" s="397"/>
      <c r="B56" s="167" t="s">
        <v>56</v>
      </c>
      <c r="C56" s="168">
        <f>SUM(C57:C78)</f>
        <v>1036</v>
      </c>
      <c r="D56" s="168">
        <f t="shared" ref="D56:N56" si="11">SUM(D57:D78)</f>
        <v>693</v>
      </c>
      <c r="E56" s="168">
        <f t="shared" si="11"/>
        <v>714</v>
      </c>
      <c r="F56" s="168">
        <f t="shared" si="11"/>
        <v>995</v>
      </c>
      <c r="G56" s="168">
        <f t="shared" si="11"/>
        <v>1822</v>
      </c>
      <c r="H56" s="168">
        <f t="shared" si="11"/>
        <v>875</v>
      </c>
      <c r="I56" s="168">
        <f t="shared" si="11"/>
        <v>1384</v>
      </c>
      <c r="J56" s="168">
        <f t="shared" si="11"/>
        <v>2469</v>
      </c>
      <c r="K56" s="168">
        <f t="shared" si="11"/>
        <v>1776</v>
      </c>
      <c r="L56" s="168">
        <f t="shared" si="11"/>
        <v>1730</v>
      </c>
      <c r="M56" s="168">
        <f t="shared" si="11"/>
        <v>1811</v>
      </c>
      <c r="N56" s="168">
        <f t="shared" si="11"/>
        <v>1059</v>
      </c>
      <c r="O56" s="7">
        <f t="shared" si="2"/>
        <v>16364</v>
      </c>
    </row>
    <row r="57" spans="1:15" ht="15" customHeight="1">
      <c r="A57" s="397"/>
      <c r="B57" s="34" t="s">
        <v>66</v>
      </c>
      <c r="C57" s="28">
        <v>173</v>
      </c>
      <c r="D57" s="28">
        <v>114</v>
      </c>
      <c r="E57" s="28">
        <v>105</v>
      </c>
      <c r="F57" s="28">
        <v>121</v>
      </c>
      <c r="G57" s="28">
        <v>986</v>
      </c>
      <c r="H57" s="28">
        <v>122</v>
      </c>
      <c r="I57" s="28">
        <v>205</v>
      </c>
      <c r="J57" s="28">
        <v>329</v>
      </c>
      <c r="K57" s="28">
        <v>244</v>
      </c>
      <c r="L57" s="28">
        <v>534</v>
      </c>
      <c r="M57" s="28">
        <v>555</v>
      </c>
      <c r="N57" s="28">
        <v>82</v>
      </c>
      <c r="O57" s="57">
        <f t="shared" ref="O57:O78" si="12">SUM(C57:N57)</f>
        <v>3570</v>
      </c>
    </row>
    <row r="58" spans="1:15" ht="15" customHeight="1">
      <c r="A58" s="397"/>
      <c r="B58" s="35" t="s">
        <v>73</v>
      </c>
      <c r="C58" s="21">
        <v>237</v>
      </c>
      <c r="D58" s="21">
        <v>150</v>
      </c>
      <c r="E58" s="21">
        <v>161</v>
      </c>
      <c r="F58" s="21">
        <v>183</v>
      </c>
      <c r="G58" s="21">
        <v>217</v>
      </c>
      <c r="H58" s="21">
        <v>195</v>
      </c>
      <c r="I58" s="21">
        <v>220</v>
      </c>
      <c r="J58" s="21">
        <v>413</v>
      </c>
      <c r="K58" s="21">
        <v>310</v>
      </c>
      <c r="L58" s="21">
        <v>195</v>
      </c>
      <c r="M58" s="21">
        <v>222</v>
      </c>
      <c r="N58" s="21">
        <v>134</v>
      </c>
      <c r="O58" s="61">
        <f t="shared" si="12"/>
        <v>2637</v>
      </c>
    </row>
    <row r="59" spans="1:15" ht="15" customHeight="1">
      <c r="A59" s="397"/>
      <c r="B59" s="29" t="s">
        <v>56</v>
      </c>
      <c r="C59" s="21">
        <v>186</v>
      </c>
      <c r="D59" s="21">
        <v>122</v>
      </c>
      <c r="E59" s="21">
        <v>121</v>
      </c>
      <c r="F59" s="21">
        <v>312</v>
      </c>
      <c r="G59" s="21">
        <v>175</v>
      </c>
      <c r="H59" s="21">
        <v>167</v>
      </c>
      <c r="I59" s="21">
        <v>196</v>
      </c>
      <c r="J59" s="21">
        <v>248</v>
      </c>
      <c r="K59" s="21">
        <v>229</v>
      </c>
      <c r="L59" s="21">
        <v>221</v>
      </c>
      <c r="M59" s="21">
        <v>144</v>
      </c>
      <c r="N59" s="21">
        <v>278</v>
      </c>
      <c r="O59" s="61">
        <f t="shared" si="12"/>
        <v>2399</v>
      </c>
    </row>
    <row r="60" spans="1:15" ht="15" customHeight="1">
      <c r="A60" s="397"/>
      <c r="B60" s="35" t="s">
        <v>69</v>
      </c>
      <c r="C60" s="21">
        <v>70</v>
      </c>
      <c r="D60" s="21">
        <v>57</v>
      </c>
      <c r="E60" s="21">
        <v>83</v>
      </c>
      <c r="F60" s="21">
        <v>89</v>
      </c>
      <c r="G60" s="21">
        <v>104</v>
      </c>
      <c r="H60" s="21">
        <v>94</v>
      </c>
      <c r="I60" s="21">
        <v>200</v>
      </c>
      <c r="J60" s="21">
        <v>417</v>
      </c>
      <c r="K60" s="21">
        <v>268</v>
      </c>
      <c r="L60" s="21">
        <v>252</v>
      </c>
      <c r="M60" s="21">
        <v>315</v>
      </c>
      <c r="N60" s="21">
        <v>163</v>
      </c>
      <c r="O60" s="61">
        <f t="shared" si="12"/>
        <v>2112</v>
      </c>
    </row>
    <row r="61" spans="1:15" ht="15" customHeight="1">
      <c r="A61" s="397"/>
      <c r="B61" s="35" t="s">
        <v>74</v>
      </c>
      <c r="C61" s="21">
        <v>88</v>
      </c>
      <c r="D61" s="21">
        <v>73</v>
      </c>
      <c r="E61" s="21">
        <v>65</v>
      </c>
      <c r="F61" s="21">
        <v>86</v>
      </c>
      <c r="G61" s="21">
        <v>104</v>
      </c>
      <c r="H61" s="21">
        <v>91</v>
      </c>
      <c r="I61" s="21">
        <v>192</v>
      </c>
      <c r="J61" s="21">
        <v>403</v>
      </c>
      <c r="K61" s="21">
        <v>212</v>
      </c>
      <c r="L61" s="21">
        <v>155</v>
      </c>
      <c r="M61" s="21">
        <v>168</v>
      </c>
      <c r="N61" s="21">
        <v>115</v>
      </c>
      <c r="O61" s="61">
        <f t="shared" si="12"/>
        <v>1752</v>
      </c>
    </row>
    <row r="62" spans="1:15" ht="15" customHeight="1">
      <c r="A62" s="397"/>
      <c r="B62" s="35" t="s">
        <v>75</v>
      </c>
      <c r="C62" s="21">
        <v>91</v>
      </c>
      <c r="D62" s="21">
        <v>52</v>
      </c>
      <c r="E62" s="21">
        <v>52</v>
      </c>
      <c r="F62" s="21">
        <v>50</v>
      </c>
      <c r="G62" s="21">
        <v>60</v>
      </c>
      <c r="H62" s="21">
        <v>60</v>
      </c>
      <c r="I62" s="21">
        <v>133</v>
      </c>
      <c r="J62" s="21">
        <v>179</v>
      </c>
      <c r="K62" s="21">
        <v>131</v>
      </c>
      <c r="L62" s="21">
        <v>73</v>
      </c>
      <c r="M62" s="21">
        <v>132</v>
      </c>
      <c r="N62" s="21">
        <v>100</v>
      </c>
      <c r="O62" s="61">
        <f t="shared" si="12"/>
        <v>1113</v>
      </c>
    </row>
    <row r="63" spans="1:15" ht="15" customHeight="1">
      <c r="A63" s="397"/>
      <c r="B63" s="35" t="s">
        <v>67</v>
      </c>
      <c r="C63" s="21">
        <v>33</v>
      </c>
      <c r="D63" s="21">
        <v>26</v>
      </c>
      <c r="E63" s="21">
        <v>25</v>
      </c>
      <c r="F63" s="21">
        <v>26</v>
      </c>
      <c r="G63" s="21">
        <v>37</v>
      </c>
      <c r="H63" s="21">
        <v>23</v>
      </c>
      <c r="I63" s="21">
        <v>57</v>
      </c>
      <c r="J63" s="21">
        <v>119</v>
      </c>
      <c r="K63" s="21">
        <v>92</v>
      </c>
      <c r="L63" s="21">
        <v>45</v>
      </c>
      <c r="M63" s="21">
        <v>56</v>
      </c>
      <c r="N63" s="21">
        <v>29</v>
      </c>
      <c r="O63" s="61">
        <f t="shared" si="12"/>
        <v>568</v>
      </c>
    </row>
    <row r="64" spans="1:15" ht="15" customHeight="1">
      <c r="A64" s="397"/>
      <c r="B64" s="29" t="s">
        <v>63</v>
      </c>
      <c r="C64" s="21">
        <v>31</v>
      </c>
      <c r="D64" s="21">
        <v>22</v>
      </c>
      <c r="E64" s="21">
        <v>22</v>
      </c>
      <c r="F64" s="21">
        <v>23</v>
      </c>
      <c r="G64" s="21">
        <v>22</v>
      </c>
      <c r="H64" s="21">
        <v>25</v>
      </c>
      <c r="I64" s="21">
        <v>31</v>
      </c>
      <c r="J64" s="21">
        <v>75</v>
      </c>
      <c r="K64" s="21">
        <v>59</v>
      </c>
      <c r="L64" s="21">
        <v>28</v>
      </c>
      <c r="M64" s="21">
        <v>63</v>
      </c>
      <c r="N64" s="21">
        <v>33</v>
      </c>
      <c r="O64" s="61">
        <f t="shared" si="12"/>
        <v>434</v>
      </c>
    </row>
    <row r="65" spans="1:15" ht="15" customHeight="1">
      <c r="A65" s="397"/>
      <c r="B65" s="29" t="s">
        <v>208</v>
      </c>
      <c r="C65" s="21">
        <v>23</v>
      </c>
      <c r="D65" s="21">
        <v>12</v>
      </c>
      <c r="E65" s="21">
        <v>21</v>
      </c>
      <c r="F65" s="21">
        <v>17</v>
      </c>
      <c r="G65" s="21">
        <v>34</v>
      </c>
      <c r="H65" s="21">
        <v>14</v>
      </c>
      <c r="I65" s="21">
        <v>40</v>
      </c>
      <c r="J65" s="21">
        <v>80</v>
      </c>
      <c r="K65" s="21">
        <v>70</v>
      </c>
      <c r="L65" s="21">
        <v>40</v>
      </c>
      <c r="M65" s="21">
        <v>29</v>
      </c>
      <c r="N65" s="21">
        <v>18</v>
      </c>
      <c r="O65" s="61">
        <f t="shared" si="12"/>
        <v>398</v>
      </c>
    </row>
    <row r="66" spans="1:15" ht="15" customHeight="1">
      <c r="A66" s="397"/>
      <c r="B66" s="35" t="s">
        <v>65</v>
      </c>
      <c r="C66" s="21">
        <v>21</v>
      </c>
      <c r="D66" s="21">
        <v>10</v>
      </c>
      <c r="E66" s="21">
        <v>10</v>
      </c>
      <c r="F66" s="21">
        <v>11</v>
      </c>
      <c r="G66" s="21">
        <v>16</v>
      </c>
      <c r="H66" s="21">
        <v>13</v>
      </c>
      <c r="I66" s="21">
        <v>28</v>
      </c>
      <c r="J66" s="21">
        <v>35</v>
      </c>
      <c r="K66" s="21">
        <v>52</v>
      </c>
      <c r="L66" s="21">
        <v>37</v>
      </c>
      <c r="M66" s="21">
        <v>29</v>
      </c>
      <c r="N66" s="21">
        <v>26</v>
      </c>
      <c r="O66" s="61">
        <f t="shared" si="12"/>
        <v>288</v>
      </c>
    </row>
    <row r="67" spans="1:15" ht="15" customHeight="1">
      <c r="A67" s="397"/>
      <c r="B67" s="35" t="s">
        <v>76</v>
      </c>
      <c r="C67" s="21">
        <v>22</v>
      </c>
      <c r="D67" s="21">
        <v>15</v>
      </c>
      <c r="E67" s="21">
        <v>8</v>
      </c>
      <c r="F67" s="21">
        <v>12</v>
      </c>
      <c r="G67" s="21">
        <v>26</v>
      </c>
      <c r="H67" s="21">
        <v>21</v>
      </c>
      <c r="I67" s="21">
        <v>22</v>
      </c>
      <c r="J67" s="21">
        <v>39</v>
      </c>
      <c r="K67" s="21">
        <v>27</v>
      </c>
      <c r="L67" s="21">
        <v>32</v>
      </c>
      <c r="M67" s="21">
        <v>22</v>
      </c>
      <c r="N67" s="21">
        <v>19</v>
      </c>
      <c r="O67" s="61">
        <f t="shared" si="12"/>
        <v>265</v>
      </c>
    </row>
    <row r="68" spans="1:15" ht="15" customHeight="1">
      <c r="A68" s="397"/>
      <c r="B68" s="35" t="s">
        <v>70</v>
      </c>
      <c r="C68" s="21">
        <v>22</v>
      </c>
      <c r="D68" s="21">
        <v>5</v>
      </c>
      <c r="E68" s="21">
        <v>13</v>
      </c>
      <c r="F68" s="21">
        <v>14</v>
      </c>
      <c r="G68" s="21">
        <v>15</v>
      </c>
      <c r="H68" s="21">
        <v>13</v>
      </c>
      <c r="I68" s="21">
        <v>21</v>
      </c>
      <c r="J68" s="21">
        <v>44</v>
      </c>
      <c r="K68" s="21">
        <v>29</v>
      </c>
      <c r="L68" s="21">
        <v>36</v>
      </c>
      <c r="M68" s="21">
        <v>17</v>
      </c>
      <c r="N68" s="21">
        <v>10</v>
      </c>
      <c r="O68" s="61">
        <f t="shared" si="12"/>
        <v>239</v>
      </c>
    </row>
    <row r="69" spans="1:15" ht="15" customHeight="1">
      <c r="A69" s="397"/>
      <c r="B69" s="35" t="s">
        <v>71</v>
      </c>
      <c r="C69" s="21">
        <v>14</v>
      </c>
      <c r="D69" s="21">
        <v>10</v>
      </c>
      <c r="E69" s="21">
        <v>4</v>
      </c>
      <c r="F69" s="21">
        <v>13</v>
      </c>
      <c r="G69" s="21">
        <v>9</v>
      </c>
      <c r="H69" s="21">
        <v>11</v>
      </c>
      <c r="I69" s="21">
        <v>16</v>
      </c>
      <c r="J69" s="21">
        <v>31</v>
      </c>
      <c r="K69" s="21">
        <v>21</v>
      </c>
      <c r="L69" s="21">
        <v>47</v>
      </c>
      <c r="M69" s="21">
        <v>20</v>
      </c>
      <c r="N69" s="21">
        <v>34</v>
      </c>
      <c r="O69" s="61">
        <f t="shared" si="12"/>
        <v>230</v>
      </c>
    </row>
    <row r="70" spans="1:15" ht="15" customHeight="1">
      <c r="A70" s="397"/>
      <c r="B70" s="35" t="s">
        <v>72</v>
      </c>
      <c r="C70" s="21">
        <v>10</v>
      </c>
      <c r="D70" s="21">
        <v>9</v>
      </c>
      <c r="E70" s="21">
        <v>6</v>
      </c>
      <c r="F70" s="21">
        <v>11</v>
      </c>
      <c r="G70" s="21">
        <v>3</v>
      </c>
      <c r="H70" s="21">
        <v>8</v>
      </c>
      <c r="I70" s="21">
        <v>10</v>
      </c>
      <c r="J70" s="21">
        <v>22</v>
      </c>
      <c r="K70" s="21">
        <v>17</v>
      </c>
      <c r="L70" s="21">
        <v>10</v>
      </c>
      <c r="M70" s="21">
        <v>30</v>
      </c>
      <c r="N70" s="21">
        <v>6</v>
      </c>
      <c r="O70" s="61">
        <f t="shared" si="12"/>
        <v>142</v>
      </c>
    </row>
    <row r="71" spans="1:15" ht="15" customHeight="1">
      <c r="A71" s="397"/>
      <c r="B71" s="29" t="s">
        <v>62</v>
      </c>
      <c r="C71" s="21">
        <v>3</v>
      </c>
      <c r="D71" s="21">
        <v>8</v>
      </c>
      <c r="E71" s="21">
        <v>5</v>
      </c>
      <c r="F71" s="21">
        <v>6</v>
      </c>
      <c r="G71" s="21">
        <v>6</v>
      </c>
      <c r="H71" s="21">
        <v>6</v>
      </c>
      <c r="I71" s="21">
        <v>2</v>
      </c>
      <c r="J71" s="21">
        <v>18</v>
      </c>
      <c r="K71" s="21">
        <v>5</v>
      </c>
      <c r="L71" s="21">
        <v>7</v>
      </c>
      <c r="M71" s="21">
        <v>2</v>
      </c>
      <c r="N71" s="21">
        <v>4</v>
      </c>
      <c r="O71" s="61">
        <f t="shared" si="12"/>
        <v>72</v>
      </c>
    </row>
    <row r="72" spans="1:15" ht="15" customHeight="1">
      <c r="A72" s="397"/>
      <c r="B72" s="35" t="s">
        <v>59</v>
      </c>
      <c r="C72" s="21">
        <v>2</v>
      </c>
      <c r="D72" s="21">
        <v>4</v>
      </c>
      <c r="E72" s="21">
        <v>9</v>
      </c>
      <c r="F72" s="21">
        <v>5</v>
      </c>
      <c r="G72" s="21">
        <v>4</v>
      </c>
      <c r="H72" s="21">
        <v>8</v>
      </c>
      <c r="I72" s="21">
        <v>7</v>
      </c>
      <c r="J72" s="21">
        <v>10</v>
      </c>
      <c r="K72" s="21">
        <v>0</v>
      </c>
      <c r="L72" s="21">
        <v>3</v>
      </c>
      <c r="M72" s="21">
        <v>3</v>
      </c>
      <c r="N72" s="21">
        <v>2</v>
      </c>
      <c r="O72" s="61">
        <f t="shared" si="12"/>
        <v>57</v>
      </c>
    </row>
    <row r="73" spans="1:15" ht="15" customHeight="1">
      <c r="A73" s="397"/>
      <c r="B73" s="35" t="s">
        <v>68</v>
      </c>
      <c r="C73" s="21">
        <v>2</v>
      </c>
      <c r="D73" s="21">
        <v>3</v>
      </c>
      <c r="E73" s="21">
        <v>2</v>
      </c>
      <c r="F73" s="21">
        <v>7</v>
      </c>
      <c r="G73" s="21">
        <v>2</v>
      </c>
      <c r="H73" s="21">
        <v>2</v>
      </c>
      <c r="I73" s="21">
        <v>4</v>
      </c>
      <c r="J73" s="21">
        <v>3</v>
      </c>
      <c r="K73" s="21">
        <v>9</v>
      </c>
      <c r="L73" s="21">
        <v>14</v>
      </c>
      <c r="M73" s="21">
        <v>3</v>
      </c>
      <c r="N73" s="21">
        <v>3</v>
      </c>
      <c r="O73" s="61">
        <f t="shared" si="12"/>
        <v>54</v>
      </c>
    </row>
    <row r="74" spans="1:15" ht="15.75" customHeight="1">
      <c r="A74" s="397"/>
      <c r="B74" s="29" t="s">
        <v>60</v>
      </c>
      <c r="C74" s="21">
        <v>8</v>
      </c>
      <c r="D74" s="21">
        <v>1</v>
      </c>
      <c r="E74" s="21">
        <v>1</v>
      </c>
      <c r="F74" s="21">
        <v>3</v>
      </c>
      <c r="G74" s="21">
        <v>2</v>
      </c>
      <c r="H74" s="21">
        <v>1</v>
      </c>
      <c r="I74" s="21">
        <v>0</v>
      </c>
      <c r="J74" s="21">
        <v>1</v>
      </c>
      <c r="K74" s="21">
        <v>0</v>
      </c>
      <c r="L74" s="21">
        <v>0</v>
      </c>
      <c r="M74" s="21">
        <v>0</v>
      </c>
      <c r="N74" s="21">
        <v>2</v>
      </c>
      <c r="O74" s="61">
        <f t="shared" si="12"/>
        <v>19</v>
      </c>
    </row>
    <row r="75" spans="1:15" ht="15.75" customHeight="1">
      <c r="A75" s="397"/>
      <c r="B75" s="35" t="s">
        <v>64</v>
      </c>
      <c r="C75" s="21">
        <v>0</v>
      </c>
      <c r="D75" s="21">
        <v>0</v>
      </c>
      <c r="E75" s="21">
        <v>1</v>
      </c>
      <c r="F75" s="21">
        <v>1</v>
      </c>
      <c r="G75" s="21">
        <v>0</v>
      </c>
      <c r="H75" s="21">
        <v>0</v>
      </c>
      <c r="I75" s="21">
        <v>0</v>
      </c>
      <c r="J75" s="21">
        <v>3</v>
      </c>
      <c r="K75" s="21">
        <v>1</v>
      </c>
      <c r="L75" s="21">
        <v>0</v>
      </c>
      <c r="M75" s="21">
        <v>1</v>
      </c>
      <c r="N75" s="21">
        <v>0</v>
      </c>
      <c r="O75" s="61">
        <f t="shared" si="12"/>
        <v>7</v>
      </c>
    </row>
    <row r="76" spans="1:15" ht="15.75" customHeight="1">
      <c r="A76" s="397"/>
      <c r="B76" s="29" t="s">
        <v>61</v>
      </c>
      <c r="C76" s="21">
        <v>0</v>
      </c>
      <c r="D76" s="21">
        <v>0</v>
      </c>
      <c r="E76" s="21">
        <v>0</v>
      </c>
      <c r="F76" s="21">
        <v>3</v>
      </c>
      <c r="G76" s="21">
        <v>0</v>
      </c>
      <c r="H76" s="21">
        <v>0</v>
      </c>
      <c r="I76" s="21">
        <v>0</v>
      </c>
      <c r="J76" s="21">
        <v>0</v>
      </c>
      <c r="K76" s="21">
        <v>0</v>
      </c>
      <c r="L76" s="21">
        <v>1</v>
      </c>
      <c r="M76" s="21">
        <v>0</v>
      </c>
      <c r="N76" s="21">
        <v>0</v>
      </c>
      <c r="O76" s="61">
        <f t="shared" si="12"/>
        <v>4</v>
      </c>
    </row>
    <row r="77" spans="1:15" ht="15" customHeight="1">
      <c r="A77" s="397"/>
      <c r="B77" s="35" t="s">
        <v>58</v>
      </c>
      <c r="C77" s="21">
        <v>0</v>
      </c>
      <c r="D77" s="21">
        <v>0</v>
      </c>
      <c r="E77" s="21">
        <v>0</v>
      </c>
      <c r="F77" s="21">
        <v>2</v>
      </c>
      <c r="G77" s="21">
        <v>0</v>
      </c>
      <c r="H77" s="21">
        <v>1</v>
      </c>
      <c r="I77" s="21">
        <v>0</v>
      </c>
      <c r="J77" s="21">
        <v>0</v>
      </c>
      <c r="K77" s="21">
        <v>0</v>
      </c>
      <c r="L77" s="21">
        <v>0</v>
      </c>
      <c r="M77" s="21">
        <v>0</v>
      </c>
      <c r="N77" s="21">
        <v>0</v>
      </c>
      <c r="O77" s="61">
        <f t="shared" si="12"/>
        <v>3</v>
      </c>
    </row>
    <row r="78" spans="1:15" ht="15" customHeight="1" thickBot="1">
      <c r="A78" s="397"/>
      <c r="B78" s="36" t="s">
        <v>57</v>
      </c>
      <c r="C78" s="32">
        <v>0</v>
      </c>
      <c r="D78" s="32">
        <v>0</v>
      </c>
      <c r="E78" s="32">
        <v>0</v>
      </c>
      <c r="F78" s="32">
        <v>0</v>
      </c>
      <c r="G78" s="32">
        <v>0</v>
      </c>
      <c r="H78" s="32">
        <v>0</v>
      </c>
      <c r="I78" s="32">
        <v>0</v>
      </c>
      <c r="J78" s="32">
        <v>0</v>
      </c>
      <c r="K78" s="32">
        <v>0</v>
      </c>
      <c r="L78" s="32">
        <v>0</v>
      </c>
      <c r="M78" s="32">
        <v>0</v>
      </c>
      <c r="N78" s="32">
        <v>1</v>
      </c>
      <c r="O78" s="66">
        <f t="shared" si="12"/>
        <v>1</v>
      </c>
    </row>
    <row r="79" spans="1:15" ht="15" customHeight="1" thickBot="1">
      <c r="A79" s="397"/>
      <c r="B79" s="42" t="s">
        <v>77</v>
      </c>
      <c r="C79" s="41">
        <f t="shared" ref="C79:N79" si="13">C80+C94+C102+C106</f>
        <v>16911</v>
      </c>
      <c r="D79" s="41">
        <f t="shared" si="13"/>
        <v>9979</v>
      </c>
      <c r="E79" s="41">
        <f t="shared" si="13"/>
        <v>11911</v>
      </c>
      <c r="F79" s="41">
        <f t="shared" si="13"/>
        <v>15711</v>
      </c>
      <c r="G79" s="41">
        <f t="shared" si="13"/>
        <v>15744</v>
      </c>
      <c r="H79" s="41">
        <f t="shared" si="13"/>
        <v>20096</v>
      </c>
      <c r="I79" s="41">
        <f t="shared" si="13"/>
        <v>37471</v>
      </c>
      <c r="J79" s="41">
        <f t="shared" si="13"/>
        <v>43954</v>
      </c>
      <c r="K79" s="41">
        <f t="shared" si="13"/>
        <v>28539</v>
      </c>
      <c r="L79" s="41">
        <f t="shared" si="13"/>
        <v>18279</v>
      </c>
      <c r="M79" s="41">
        <f t="shared" si="13"/>
        <v>16953</v>
      </c>
      <c r="N79" s="41">
        <f t="shared" si="13"/>
        <v>14177</v>
      </c>
      <c r="O79" s="7">
        <f t="shared" ref="O79:O120" si="14">SUM(C79:N79)</f>
        <v>249725</v>
      </c>
    </row>
    <row r="80" spans="1:15" ht="15" customHeight="1" thickBot="1">
      <c r="A80" s="397"/>
      <c r="B80" s="167" t="s">
        <v>78</v>
      </c>
      <c r="C80" s="168">
        <f>SUM(C81:C93)</f>
        <v>43</v>
      </c>
      <c r="D80" s="168">
        <f t="shared" ref="D80:N80" si="15">SUM(D81:D93)</f>
        <v>48</v>
      </c>
      <c r="E80" s="168">
        <f t="shared" si="15"/>
        <v>61</v>
      </c>
      <c r="F80" s="168">
        <f t="shared" si="15"/>
        <v>43</v>
      </c>
      <c r="G80" s="168">
        <f t="shared" si="15"/>
        <v>68</v>
      </c>
      <c r="H80" s="168">
        <f t="shared" si="15"/>
        <v>72</v>
      </c>
      <c r="I80" s="168">
        <f t="shared" si="15"/>
        <v>68</v>
      </c>
      <c r="J80" s="168">
        <f t="shared" si="15"/>
        <v>113</v>
      </c>
      <c r="K80" s="168">
        <f t="shared" si="15"/>
        <v>67</v>
      </c>
      <c r="L80" s="168">
        <f t="shared" si="15"/>
        <v>67</v>
      </c>
      <c r="M80" s="168">
        <f t="shared" si="15"/>
        <v>50</v>
      </c>
      <c r="N80" s="168">
        <f t="shared" si="15"/>
        <v>43</v>
      </c>
      <c r="O80" s="7">
        <f t="shared" si="14"/>
        <v>743</v>
      </c>
    </row>
    <row r="81" spans="1:15" ht="15" customHeight="1">
      <c r="A81" s="397"/>
      <c r="B81" s="27" t="s">
        <v>327</v>
      </c>
      <c r="C81" s="28">
        <v>9</v>
      </c>
      <c r="D81" s="28">
        <v>17</v>
      </c>
      <c r="E81" s="28">
        <v>26</v>
      </c>
      <c r="F81" s="28">
        <v>17</v>
      </c>
      <c r="G81" s="28">
        <v>24</v>
      </c>
      <c r="H81" s="28">
        <v>43</v>
      </c>
      <c r="I81" s="28">
        <v>23</v>
      </c>
      <c r="J81" s="28">
        <v>44</v>
      </c>
      <c r="K81" s="28">
        <v>35</v>
      </c>
      <c r="L81" s="28">
        <v>43</v>
      </c>
      <c r="M81" s="28">
        <v>25</v>
      </c>
      <c r="N81" s="28">
        <v>13</v>
      </c>
      <c r="O81" s="57">
        <f t="shared" ref="O81:O93" si="16">SUM(C81:N81)</f>
        <v>319</v>
      </c>
    </row>
    <row r="82" spans="1:15" ht="15" customHeight="1">
      <c r="A82" s="397"/>
      <c r="B82" s="29" t="s">
        <v>82</v>
      </c>
      <c r="C82" s="21">
        <v>16</v>
      </c>
      <c r="D82" s="21">
        <v>12</v>
      </c>
      <c r="E82" s="21">
        <v>20</v>
      </c>
      <c r="F82" s="21">
        <v>7</v>
      </c>
      <c r="G82" s="21">
        <v>22</v>
      </c>
      <c r="H82" s="21">
        <v>9</v>
      </c>
      <c r="I82" s="21">
        <v>7</v>
      </c>
      <c r="J82" s="21">
        <v>18</v>
      </c>
      <c r="K82" s="21">
        <v>13</v>
      </c>
      <c r="L82" s="21">
        <v>9</v>
      </c>
      <c r="M82" s="21">
        <v>15</v>
      </c>
      <c r="N82" s="21">
        <v>15</v>
      </c>
      <c r="O82" s="61">
        <f t="shared" si="16"/>
        <v>163</v>
      </c>
    </row>
    <row r="83" spans="1:15" ht="15" customHeight="1">
      <c r="A83" s="397"/>
      <c r="B83" s="29" t="s">
        <v>83</v>
      </c>
      <c r="C83" s="21">
        <v>8</v>
      </c>
      <c r="D83" s="21">
        <v>7</v>
      </c>
      <c r="E83" s="21">
        <v>2</v>
      </c>
      <c r="F83" s="21">
        <v>4</v>
      </c>
      <c r="G83" s="21">
        <v>9</v>
      </c>
      <c r="H83" s="21">
        <v>2</v>
      </c>
      <c r="I83" s="21">
        <v>15</v>
      </c>
      <c r="J83" s="21">
        <v>6</v>
      </c>
      <c r="K83" s="21">
        <v>0</v>
      </c>
      <c r="L83" s="21">
        <v>4</v>
      </c>
      <c r="M83" s="21">
        <v>2</v>
      </c>
      <c r="N83" s="21">
        <v>2</v>
      </c>
      <c r="O83" s="61">
        <f t="shared" si="16"/>
        <v>61</v>
      </c>
    </row>
    <row r="84" spans="1:15" ht="15" customHeight="1">
      <c r="A84" s="397"/>
      <c r="B84" s="29" t="s">
        <v>79</v>
      </c>
      <c r="C84" s="21">
        <v>1</v>
      </c>
      <c r="D84" s="21">
        <v>3</v>
      </c>
      <c r="E84" s="21">
        <v>7</v>
      </c>
      <c r="F84" s="21">
        <v>6</v>
      </c>
      <c r="G84" s="21">
        <v>0</v>
      </c>
      <c r="H84" s="21">
        <v>0</v>
      </c>
      <c r="I84" s="21">
        <v>10</v>
      </c>
      <c r="J84" s="21">
        <v>13</v>
      </c>
      <c r="K84" s="21">
        <v>7</v>
      </c>
      <c r="L84" s="21">
        <v>3</v>
      </c>
      <c r="M84" s="21">
        <v>2</v>
      </c>
      <c r="N84" s="21">
        <v>4</v>
      </c>
      <c r="O84" s="61">
        <f t="shared" si="16"/>
        <v>56</v>
      </c>
    </row>
    <row r="85" spans="1:15" ht="15" customHeight="1">
      <c r="A85" s="397"/>
      <c r="B85" s="29" t="s">
        <v>328</v>
      </c>
      <c r="C85" s="21">
        <v>4</v>
      </c>
      <c r="D85" s="21">
        <v>2</v>
      </c>
      <c r="E85" s="21">
        <v>1</v>
      </c>
      <c r="F85" s="21">
        <v>2</v>
      </c>
      <c r="G85" s="21">
        <v>5</v>
      </c>
      <c r="H85" s="21">
        <v>9</v>
      </c>
      <c r="I85" s="21">
        <v>7</v>
      </c>
      <c r="J85" s="21">
        <v>11</v>
      </c>
      <c r="K85" s="21">
        <v>4</v>
      </c>
      <c r="L85" s="21">
        <v>3</v>
      </c>
      <c r="M85" s="21">
        <v>2</v>
      </c>
      <c r="N85" s="21">
        <v>3</v>
      </c>
      <c r="O85" s="61">
        <f t="shared" si="16"/>
        <v>53</v>
      </c>
    </row>
    <row r="86" spans="1:15" ht="15" customHeight="1">
      <c r="A86" s="397"/>
      <c r="B86" s="29" t="s">
        <v>86</v>
      </c>
      <c r="C86" s="21">
        <v>1</v>
      </c>
      <c r="D86" s="21">
        <v>4</v>
      </c>
      <c r="E86" s="21">
        <v>2</v>
      </c>
      <c r="F86" s="21">
        <v>4</v>
      </c>
      <c r="G86" s="21">
        <v>6</v>
      </c>
      <c r="H86" s="21">
        <v>0</v>
      </c>
      <c r="I86" s="21">
        <v>0</v>
      </c>
      <c r="J86" s="21">
        <v>14</v>
      </c>
      <c r="K86" s="21">
        <v>2</v>
      </c>
      <c r="L86" s="21">
        <v>3</v>
      </c>
      <c r="M86" s="21">
        <v>1</v>
      </c>
      <c r="N86" s="21">
        <v>1</v>
      </c>
      <c r="O86" s="61">
        <f t="shared" si="16"/>
        <v>38</v>
      </c>
    </row>
    <row r="87" spans="1:15" ht="15" customHeight="1">
      <c r="A87" s="397"/>
      <c r="B87" s="29" t="s">
        <v>84</v>
      </c>
      <c r="C87" s="21">
        <v>2</v>
      </c>
      <c r="D87" s="21">
        <v>0</v>
      </c>
      <c r="E87" s="21">
        <v>0</v>
      </c>
      <c r="F87" s="21">
        <v>3</v>
      </c>
      <c r="G87" s="21">
        <v>2</v>
      </c>
      <c r="H87" s="21">
        <v>6</v>
      </c>
      <c r="I87" s="21">
        <v>0</v>
      </c>
      <c r="J87" s="21">
        <v>2</v>
      </c>
      <c r="K87" s="21">
        <v>0</v>
      </c>
      <c r="L87" s="21">
        <v>2</v>
      </c>
      <c r="M87" s="21">
        <v>0</v>
      </c>
      <c r="N87" s="21">
        <v>3</v>
      </c>
      <c r="O87" s="61">
        <f t="shared" si="16"/>
        <v>20</v>
      </c>
    </row>
    <row r="88" spans="1:15" ht="15.75" customHeight="1">
      <c r="A88" s="397"/>
      <c r="B88" s="29" t="s">
        <v>210</v>
      </c>
      <c r="C88" s="21">
        <v>1</v>
      </c>
      <c r="D88" s="21">
        <v>3</v>
      </c>
      <c r="E88" s="21">
        <v>2</v>
      </c>
      <c r="F88" s="21">
        <v>0</v>
      </c>
      <c r="G88" s="21">
        <v>0</v>
      </c>
      <c r="H88" s="21">
        <v>1</v>
      </c>
      <c r="I88" s="21">
        <v>0</v>
      </c>
      <c r="J88" s="21">
        <v>3</v>
      </c>
      <c r="K88" s="21">
        <v>2</v>
      </c>
      <c r="L88" s="21">
        <v>0</v>
      </c>
      <c r="M88" s="21">
        <v>3</v>
      </c>
      <c r="N88" s="21">
        <v>1</v>
      </c>
      <c r="O88" s="61">
        <f t="shared" si="16"/>
        <v>16</v>
      </c>
    </row>
    <row r="89" spans="1:15" ht="15.75" customHeight="1">
      <c r="A89" s="397"/>
      <c r="B89" s="29" t="s">
        <v>81</v>
      </c>
      <c r="C89" s="21">
        <v>1</v>
      </c>
      <c r="D89" s="21">
        <v>0</v>
      </c>
      <c r="E89" s="21">
        <v>0</v>
      </c>
      <c r="F89" s="21">
        <v>0</v>
      </c>
      <c r="G89" s="21">
        <v>0</v>
      </c>
      <c r="H89" s="21">
        <v>1</v>
      </c>
      <c r="I89" s="21">
        <v>6</v>
      </c>
      <c r="J89" s="21">
        <v>2</v>
      </c>
      <c r="K89" s="21">
        <v>1</v>
      </c>
      <c r="L89" s="21">
        <v>0</v>
      </c>
      <c r="M89" s="21">
        <v>0</v>
      </c>
      <c r="N89" s="21">
        <v>0</v>
      </c>
      <c r="O89" s="61">
        <f t="shared" si="16"/>
        <v>11</v>
      </c>
    </row>
    <row r="90" spans="1:15" ht="15" customHeight="1">
      <c r="A90" s="397"/>
      <c r="B90" s="29" t="s">
        <v>85</v>
      </c>
      <c r="C90" s="21">
        <v>0</v>
      </c>
      <c r="D90" s="21">
        <v>0</v>
      </c>
      <c r="E90" s="21">
        <v>1</v>
      </c>
      <c r="F90" s="21">
        <v>0</v>
      </c>
      <c r="G90" s="21">
        <v>0</v>
      </c>
      <c r="H90" s="21">
        <v>0</v>
      </c>
      <c r="I90" s="21">
        <v>0</v>
      </c>
      <c r="J90" s="21">
        <v>0</v>
      </c>
      <c r="K90" s="21">
        <v>3</v>
      </c>
      <c r="L90" s="21">
        <v>0</v>
      </c>
      <c r="M90" s="21">
        <v>0</v>
      </c>
      <c r="N90" s="21">
        <v>0</v>
      </c>
      <c r="O90" s="61">
        <f t="shared" si="16"/>
        <v>4</v>
      </c>
    </row>
    <row r="91" spans="1:15" ht="15" customHeight="1">
      <c r="A91" s="397"/>
      <c r="B91" s="29" t="s">
        <v>80</v>
      </c>
      <c r="C91" s="21">
        <v>0</v>
      </c>
      <c r="D91" s="21">
        <v>0</v>
      </c>
      <c r="E91" s="21">
        <v>0</v>
      </c>
      <c r="F91" s="21">
        <v>0</v>
      </c>
      <c r="G91" s="21">
        <v>0</v>
      </c>
      <c r="H91" s="21">
        <v>1</v>
      </c>
      <c r="I91" s="21">
        <v>0</v>
      </c>
      <c r="J91" s="21">
        <v>0</v>
      </c>
      <c r="K91" s="21">
        <v>0</v>
      </c>
      <c r="L91" s="21">
        <v>0</v>
      </c>
      <c r="M91" s="21">
        <v>0</v>
      </c>
      <c r="N91" s="21">
        <v>1</v>
      </c>
      <c r="O91" s="61">
        <f t="shared" si="16"/>
        <v>2</v>
      </c>
    </row>
    <row r="92" spans="1:15" ht="15" customHeight="1">
      <c r="A92" s="397"/>
      <c r="B92" s="29" t="s">
        <v>326</v>
      </c>
      <c r="C92" s="21">
        <v>0</v>
      </c>
      <c r="D92" s="21">
        <v>0</v>
      </c>
      <c r="E92" s="21">
        <v>0</v>
      </c>
      <c r="F92" s="21">
        <v>0</v>
      </c>
      <c r="G92" s="21">
        <v>0</v>
      </c>
      <c r="H92" s="21">
        <v>0</v>
      </c>
      <c r="I92" s="21">
        <v>0</v>
      </c>
      <c r="J92" s="21">
        <v>0</v>
      </c>
      <c r="K92" s="21">
        <v>0</v>
      </c>
      <c r="L92" s="21">
        <v>0</v>
      </c>
      <c r="M92" s="21">
        <v>0</v>
      </c>
      <c r="N92" s="21">
        <v>0</v>
      </c>
      <c r="O92" s="61">
        <f t="shared" si="16"/>
        <v>0</v>
      </c>
    </row>
    <row r="93" spans="1:15" ht="15" customHeight="1" thickBot="1">
      <c r="A93" s="397"/>
      <c r="B93" s="29" t="s">
        <v>329</v>
      </c>
      <c r="C93" s="21">
        <v>0</v>
      </c>
      <c r="D93" s="21">
        <v>0</v>
      </c>
      <c r="E93" s="21">
        <v>0</v>
      </c>
      <c r="F93" s="21">
        <v>0</v>
      </c>
      <c r="G93" s="21">
        <v>0</v>
      </c>
      <c r="H93" s="21">
        <v>0</v>
      </c>
      <c r="I93" s="21">
        <v>0</v>
      </c>
      <c r="J93" s="21">
        <v>0</v>
      </c>
      <c r="K93" s="21">
        <v>0</v>
      </c>
      <c r="L93" s="21">
        <v>0</v>
      </c>
      <c r="M93" s="21">
        <v>0</v>
      </c>
      <c r="N93" s="21">
        <v>0</v>
      </c>
      <c r="O93" s="66">
        <f t="shared" si="16"/>
        <v>0</v>
      </c>
    </row>
    <row r="94" spans="1:15" ht="15" customHeight="1" thickBot="1">
      <c r="A94" s="397"/>
      <c r="B94" s="167" t="s">
        <v>87</v>
      </c>
      <c r="C94" s="168">
        <f>SUM(C95:C101)</f>
        <v>92</v>
      </c>
      <c r="D94" s="168">
        <f t="shared" ref="D94:N94" si="17">SUM(D95:D101)</f>
        <v>42</v>
      </c>
      <c r="E94" s="168">
        <f t="shared" si="17"/>
        <v>58</v>
      </c>
      <c r="F94" s="168">
        <f t="shared" si="17"/>
        <v>131</v>
      </c>
      <c r="G94" s="168">
        <f t="shared" si="17"/>
        <v>73</v>
      </c>
      <c r="H94" s="168">
        <f t="shared" si="17"/>
        <v>91</v>
      </c>
      <c r="I94" s="168">
        <f t="shared" si="17"/>
        <v>222</v>
      </c>
      <c r="J94" s="168">
        <f t="shared" si="17"/>
        <v>210</v>
      </c>
      <c r="K94" s="168">
        <f t="shared" si="17"/>
        <v>133</v>
      </c>
      <c r="L94" s="168">
        <f t="shared" si="17"/>
        <v>177</v>
      </c>
      <c r="M94" s="168">
        <f t="shared" si="17"/>
        <v>71</v>
      </c>
      <c r="N94" s="168">
        <f t="shared" si="17"/>
        <v>144</v>
      </c>
      <c r="O94" s="7">
        <f t="shared" si="14"/>
        <v>1444</v>
      </c>
    </row>
    <row r="95" spans="1:15" ht="15.75" customHeight="1">
      <c r="A95" s="397"/>
      <c r="B95" s="27" t="s">
        <v>93</v>
      </c>
      <c r="C95" s="28">
        <v>35</v>
      </c>
      <c r="D95" s="28">
        <v>15</v>
      </c>
      <c r="E95" s="28">
        <v>25</v>
      </c>
      <c r="F95" s="28">
        <v>28</v>
      </c>
      <c r="G95" s="28">
        <v>27</v>
      </c>
      <c r="H95" s="28">
        <v>32</v>
      </c>
      <c r="I95" s="28">
        <v>123</v>
      </c>
      <c r="J95" s="28">
        <v>166</v>
      </c>
      <c r="K95" s="28">
        <v>45</v>
      </c>
      <c r="L95" s="28">
        <v>20</v>
      </c>
      <c r="M95" s="28">
        <v>21</v>
      </c>
      <c r="N95" s="28">
        <v>29</v>
      </c>
      <c r="O95" s="57">
        <f t="shared" ref="O95:O101" si="18">SUM(C95:N95)</f>
        <v>566</v>
      </c>
    </row>
    <row r="96" spans="1:15" ht="15.75" customHeight="1">
      <c r="A96" s="397"/>
      <c r="B96" s="96" t="s">
        <v>89</v>
      </c>
      <c r="C96" s="24">
        <v>21</v>
      </c>
      <c r="D96" s="24">
        <v>1</v>
      </c>
      <c r="E96" s="24">
        <v>4</v>
      </c>
      <c r="F96" s="24">
        <v>9</v>
      </c>
      <c r="G96" s="24">
        <v>5</v>
      </c>
      <c r="H96" s="24">
        <v>17</v>
      </c>
      <c r="I96" s="24">
        <v>57</v>
      </c>
      <c r="J96" s="24">
        <v>10</v>
      </c>
      <c r="K96" s="24">
        <v>50</v>
      </c>
      <c r="L96" s="24">
        <v>75</v>
      </c>
      <c r="M96" s="24">
        <v>7</v>
      </c>
      <c r="N96" s="24">
        <v>7</v>
      </c>
      <c r="O96" s="61">
        <f t="shared" si="18"/>
        <v>263</v>
      </c>
    </row>
    <row r="97" spans="1:15" ht="15" customHeight="1">
      <c r="A97" s="397"/>
      <c r="B97" s="96" t="s">
        <v>88</v>
      </c>
      <c r="C97" s="24">
        <v>24</v>
      </c>
      <c r="D97" s="24">
        <v>12</v>
      </c>
      <c r="E97" s="24">
        <v>16</v>
      </c>
      <c r="F97" s="24">
        <v>22</v>
      </c>
      <c r="G97" s="24">
        <v>17</v>
      </c>
      <c r="H97" s="24">
        <v>25</v>
      </c>
      <c r="I97" s="24">
        <v>14</v>
      </c>
      <c r="J97" s="24">
        <v>12</v>
      </c>
      <c r="K97" s="24">
        <v>24</v>
      </c>
      <c r="L97" s="24">
        <v>24</v>
      </c>
      <c r="M97" s="24">
        <v>17</v>
      </c>
      <c r="N97" s="24">
        <v>31</v>
      </c>
      <c r="O97" s="61">
        <f t="shared" si="18"/>
        <v>238</v>
      </c>
    </row>
    <row r="98" spans="1:15" ht="15" customHeight="1">
      <c r="A98" s="397"/>
      <c r="B98" s="29" t="s">
        <v>330</v>
      </c>
      <c r="C98" s="21">
        <v>3</v>
      </c>
      <c r="D98" s="21">
        <v>6</v>
      </c>
      <c r="E98" s="21">
        <v>4</v>
      </c>
      <c r="F98" s="21">
        <v>54</v>
      </c>
      <c r="G98" s="21">
        <v>7</v>
      </c>
      <c r="H98" s="21">
        <v>2</v>
      </c>
      <c r="I98" s="21">
        <v>7</v>
      </c>
      <c r="J98" s="21">
        <v>2</v>
      </c>
      <c r="K98" s="21">
        <v>2</v>
      </c>
      <c r="L98" s="21">
        <v>3</v>
      </c>
      <c r="M98" s="21">
        <v>7</v>
      </c>
      <c r="N98" s="21">
        <v>57</v>
      </c>
      <c r="O98" s="61">
        <f t="shared" si="18"/>
        <v>154</v>
      </c>
    </row>
    <row r="99" spans="1:15" ht="15.75" customHeight="1">
      <c r="A99" s="397"/>
      <c r="B99" s="29" t="s">
        <v>90</v>
      </c>
      <c r="C99" s="21">
        <v>5</v>
      </c>
      <c r="D99" s="21">
        <v>4</v>
      </c>
      <c r="E99" s="21">
        <v>5</v>
      </c>
      <c r="F99" s="21">
        <v>12</v>
      </c>
      <c r="G99" s="21">
        <v>12</v>
      </c>
      <c r="H99" s="21">
        <v>6</v>
      </c>
      <c r="I99" s="21">
        <v>10</v>
      </c>
      <c r="J99" s="21">
        <v>10</v>
      </c>
      <c r="K99" s="21">
        <v>6</v>
      </c>
      <c r="L99" s="21">
        <v>50</v>
      </c>
      <c r="M99" s="21">
        <v>13</v>
      </c>
      <c r="N99" s="21">
        <v>17</v>
      </c>
      <c r="O99" s="61">
        <f t="shared" si="18"/>
        <v>150</v>
      </c>
    </row>
    <row r="100" spans="1:15" ht="15.75" customHeight="1">
      <c r="A100" s="397"/>
      <c r="B100" s="29" t="s">
        <v>91</v>
      </c>
      <c r="C100" s="21">
        <v>1</v>
      </c>
      <c r="D100" s="21">
        <v>2</v>
      </c>
      <c r="E100" s="21">
        <v>2</v>
      </c>
      <c r="F100" s="21">
        <v>2</v>
      </c>
      <c r="G100" s="21">
        <v>4</v>
      </c>
      <c r="H100" s="21">
        <v>8</v>
      </c>
      <c r="I100" s="21">
        <v>10</v>
      </c>
      <c r="J100" s="21">
        <v>8</v>
      </c>
      <c r="K100" s="21">
        <v>6</v>
      </c>
      <c r="L100" s="21">
        <v>5</v>
      </c>
      <c r="M100" s="21">
        <v>5</v>
      </c>
      <c r="N100" s="21">
        <v>1</v>
      </c>
      <c r="O100" s="61">
        <f t="shared" si="18"/>
        <v>54</v>
      </c>
    </row>
    <row r="101" spans="1:15" ht="15" customHeight="1" thickBot="1">
      <c r="A101" s="397"/>
      <c r="B101" s="31" t="s">
        <v>92</v>
      </c>
      <c r="C101" s="32">
        <v>3</v>
      </c>
      <c r="D101" s="32">
        <v>2</v>
      </c>
      <c r="E101" s="32">
        <v>2</v>
      </c>
      <c r="F101" s="32">
        <v>4</v>
      </c>
      <c r="G101" s="32">
        <v>1</v>
      </c>
      <c r="H101" s="32">
        <v>1</v>
      </c>
      <c r="I101" s="32">
        <v>1</v>
      </c>
      <c r="J101" s="32">
        <v>2</v>
      </c>
      <c r="K101" s="32">
        <v>0</v>
      </c>
      <c r="L101" s="32">
        <v>0</v>
      </c>
      <c r="M101" s="32">
        <v>1</v>
      </c>
      <c r="N101" s="32">
        <v>2</v>
      </c>
      <c r="O101" s="66">
        <f t="shared" si="18"/>
        <v>19</v>
      </c>
    </row>
    <row r="102" spans="1:15" ht="15" customHeight="1" thickBot="1">
      <c r="A102" s="397"/>
      <c r="B102" s="167" t="s">
        <v>287</v>
      </c>
      <c r="C102" s="168">
        <f>SUM(C103:C105)</f>
        <v>14764</v>
      </c>
      <c r="D102" s="168">
        <f t="shared" ref="D102:N102" si="19">SUM(D103:D105)</f>
        <v>8463</v>
      </c>
      <c r="E102" s="168">
        <f t="shared" si="19"/>
        <v>10485</v>
      </c>
      <c r="F102" s="168">
        <f t="shared" si="19"/>
        <v>13903</v>
      </c>
      <c r="G102" s="168">
        <f t="shared" si="19"/>
        <v>13474</v>
      </c>
      <c r="H102" s="168">
        <f t="shared" si="19"/>
        <v>17701</v>
      </c>
      <c r="I102" s="168">
        <f t="shared" si="19"/>
        <v>32512</v>
      </c>
      <c r="J102" s="168">
        <f t="shared" si="19"/>
        <v>38642</v>
      </c>
      <c r="K102" s="168">
        <f t="shared" si="19"/>
        <v>24254</v>
      </c>
      <c r="L102" s="168">
        <f t="shared" si="19"/>
        <v>15142</v>
      </c>
      <c r="M102" s="168">
        <f t="shared" si="19"/>
        <v>14847</v>
      </c>
      <c r="N102" s="168">
        <f t="shared" si="19"/>
        <v>12356</v>
      </c>
      <c r="O102" s="7">
        <f t="shared" si="14"/>
        <v>216543</v>
      </c>
    </row>
    <row r="103" spans="1:15" ht="15" customHeight="1">
      <c r="A103" s="397"/>
      <c r="B103" s="27" t="s">
        <v>96</v>
      </c>
      <c r="C103" s="28">
        <v>8278</v>
      </c>
      <c r="D103" s="28">
        <v>4685</v>
      </c>
      <c r="E103" s="28">
        <v>5984</v>
      </c>
      <c r="F103" s="28">
        <v>7976</v>
      </c>
      <c r="G103" s="28">
        <v>7383</v>
      </c>
      <c r="H103" s="28">
        <v>10399</v>
      </c>
      <c r="I103" s="28">
        <v>19625</v>
      </c>
      <c r="J103" s="28">
        <v>23388</v>
      </c>
      <c r="K103" s="28">
        <v>12796</v>
      </c>
      <c r="L103" s="28">
        <v>8308</v>
      </c>
      <c r="M103" s="28">
        <v>8776</v>
      </c>
      <c r="N103" s="28">
        <v>7224</v>
      </c>
      <c r="O103" s="57">
        <f>SUM(C103:N103)</f>
        <v>124822</v>
      </c>
    </row>
    <row r="104" spans="1:15" ht="15" customHeight="1">
      <c r="A104" s="397"/>
      <c r="B104" s="29" t="s">
        <v>94</v>
      </c>
      <c r="C104" s="21">
        <v>6297</v>
      </c>
      <c r="D104" s="21">
        <v>3659</v>
      </c>
      <c r="E104" s="21">
        <v>4374</v>
      </c>
      <c r="F104" s="21">
        <v>5728</v>
      </c>
      <c r="G104" s="21">
        <v>5861</v>
      </c>
      <c r="H104" s="21">
        <v>7004</v>
      </c>
      <c r="I104" s="21">
        <v>12272</v>
      </c>
      <c r="J104" s="21">
        <v>14768</v>
      </c>
      <c r="K104" s="21">
        <v>11110</v>
      </c>
      <c r="L104" s="21">
        <v>6471</v>
      </c>
      <c r="M104" s="21">
        <v>5921</v>
      </c>
      <c r="N104" s="21">
        <v>4920</v>
      </c>
      <c r="O104" s="61">
        <f>SUM(C104:N104)</f>
        <v>88385</v>
      </c>
    </row>
    <row r="105" spans="1:15" ht="15" customHeight="1" thickBot="1">
      <c r="A105" s="397"/>
      <c r="B105" s="31" t="s">
        <v>95</v>
      </c>
      <c r="C105" s="32">
        <v>189</v>
      </c>
      <c r="D105" s="32">
        <v>119</v>
      </c>
      <c r="E105" s="32">
        <v>127</v>
      </c>
      <c r="F105" s="32">
        <v>199</v>
      </c>
      <c r="G105" s="32">
        <v>230</v>
      </c>
      <c r="H105" s="32">
        <v>298</v>
      </c>
      <c r="I105" s="32">
        <v>615</v>
      </c>
      <c r="J105" s="32">
        <v>486</v>
      </c>
      <c r="K105" s="32">
        <v>348</v>
      </c>
      <c r="L105" s="32">
        <v>363</v>
      </c>
      <c r="M105" s="32">
        <v>150</v>
      </c>
      <c r="N105" s="32">
        <v>212</v>
      </c>
      <c r="O105" s="66">
        <f>SUM(C105:N105)</f>
        <v>3336</v>
      </c>
    </row>
    <row r="106" spans="1:15" ht="15" customHeight="1" thickBot="1">
      <c r="A106" s="397"/>
      <c r="B106" s="167" t="s">
        <v>97</v>
      </c>
      <c r="C106" s="168">
        <f t="shared" ref="C106:N106" si="20">SUM(C107:C118)</f>
        <v>2012</v>
      </c>
      <c r="D106" s="168">
        <f t="shared" si="20"/>
        <v>1426</v>
      </c>
      <c r="E106" s="168">
        <f t="shared" si="20"/>
        <v>1307</v>
      </c>
      <c r="F106" s="168">
        <f t="shared" si="20"/>
        <v>1634</v>
      </c>
      <c r="G106" s="168">
        <f t="shared" si="20"/>
        <v>2129</v>
      </c>
      <c r="H106" s="168">
        <f t="shared" si="20"/>
        <v>2232</v>
      </c>
      <c r="I106" s="168">
        <f t="shared" si="20"/>
        <v>4669</v>
      </c>
      <c r="J106" s="168">
        <f t="shared" si="20"/>
        <v>4989</v>
      </c>
      <c r="K106" s="168">
        <f t="shared" si="20"/>
        <v>4085</v>
      </c>
      <c r="L106" s="168">
        <f t="shared" si="20"/>
        <v>2893</v>
      </c>
      <c r="M106" s="168">
        <f t="shared" si="20"/>
        <v>1985</v>
      </c>
      <c r="N106" s="168">
        <f t="shared" si="20"/>
        <v>1634</v>
      </c>
      <c r="O106" s="7">
        <f t="shared" si="14"/>
        <v>30995</v>
      </c>
    </row>
    <row r="107" spans="1:15" ht="15" customHeight="1">
      <c r="A107" s="397"/>
      <c r="B107" s="27" t="s">
        <v>100</v>
      </c>
      <c r="C107" s="28">
        <v>905</v>
      </c>
      <c r="D107" s="28">
        <v>713</v>
      </c>
      <c r="E107" s="28">
        <v>571</v>
      </c>
      <c r="F107" s="28">
        <v>740</v>
      </c>
      <c r="G107" s="28">
        <v>998</v>
      </c>
      <c r="H107" s="28">
        <v>1109</v>
      </c>
      <c r="I107" s="28">
        <v>2726</v>
      </c>
      <c r="J107" s="28">
        <v>2783</v>
      </c>
      <c r="K107" s="28">
        <v>1559</v>
      </c>
      <c r="L107" s="28">
        <v>1234</v>
      </c>
      <c r="M107" s="28">
        <v>943</v>
      </c>
      <c r="N107" s="28">
        <v>748</v>
      </c>
      <c r="O107" s="57">
        <f t="shared" ref="O107:O118" si="21">SUM(C107:N107)</f>
        <v>15029</v>
      </c>
    </row>
    <row r="108" spans="1:15" ht="15" customHeight="1">
      <c r="A108" s="397"/>
      <c r="B108" s="29" t="s">
        <v>107</v>
      </c>
      <c r="C108" s="21">
        <v>767</v>
      </c>
      <c r="D108" s="21">
        <v>361</v>
      </c>
      <c r="E108" s="21">
        <v>419</v>
      </c>
      <c r="F108" s="21">
        <v>537</v>
      </c>
      <c r="G108" s="21">
        <v>626</v>
      </c>
      <c r="H108" s="21">
        <v>714</v>
      </c>
      <c r="I108" s="21">
        <v>1087</v>
      </c>
      <c r="J108" s="21">
        <v>1410</v>
      </c>
      <c r="K108" s="21">
        <v>1926</v>
      </c>
      <c r="L108" s="21">
        <v>971</v>
      </c>
      <c r="M108" s="21">
        <v>621</v>
      </c>
      <c r="N108" s="21">
        <v>503</v>
      </c>
      <c r="O108" s="61">
        <f t="shared" si="21"/>
        <v>9942</v>
      </c>
    </row>
    <row r="109" spans="1:15" ht="15" customHeight="1">
      <c r="A109" s="397"/>
      <c r="B109" s="29" t="s">
        <v>98</v>
      </c>
      <c r="C109" s="21">
        <v>96</v>
      </c>
      <c r="D109" s="21">
        <v>88</v>
      </c>
      <c r="E109" s="21">
        <v>123</v>
      </c>
      <c r="F109" s="21">
        <v>104</v>
      </c>
      <c r="G109" s="21">
        <v>210</v>
      </c>
      <c r="H109" s="21">
        <v>136</v>
      </c>
      <c r="I109" s="21">
        <v>332</v>
      </c>
      <c r="J109" s="21">
        <v>237</v>
      </c>
      <c r="K109" s="21">
        <v>205</v>
      </c>
      <c r="L109" s="21">
        <v>361</v>
      </c>
      <c r="M109" s="21">
        <v>109</v>
      </c>
      <c r="N109" s="21">
        <v>114</v>
      </c>
      <c r="O109" s="61">
        <f t="shared" si="21"/>
        <v>2115</v>
      </c>
    </row>
    <row r="110" spans="1:15" ht="15" customHeight="1">
      <c r="A110" s="397"/>
      <c r="B110" s="29" t="s">
        <v>102</v>
      </c>
      <c r="C110" s="21">
        <v>101</v>
      </c>
      <c r="D110" s="21">
        <v>56</v>
      </c>
      <c r="E110" s="21">
        <v>48</v>
      </c>
      <c r="F110" s="21">
        <v>103</v>
      </c>
      <c r="G110" s="21">
        <v>62</v>
      </c>
      <c r="H110" s="21">
        <v>84</v>
      </c>
      <c r="I110" s="21">
        <v>249</v>
      </c>
      <c r="J110" s="21">
        <v>224</v>
      </c>
      <c r="K110" s="21">
        <v>128</v>
      </c>
      <c r="L110" s="21">
        <v>113</v>
      </c>
      <c r="M110" s="21">
        <v>88</v>
      </c>
      <c r="N110" s="21">
        <v>101</v>
      </c>
      <c r="O110" s="61">
        <f t="shared" si="21"/>
        <v>1357</v>
      </c>
    </row>
    <row r="111" spans="1:15" ht="15.75" customHeight="1">
      <c r="A111" s="397"/>
      <c r="B111" s="29" t="s">
        <v>101</v>
      </c>
      <c r="C111" s="21">
        <v>36</v>
      </c>
      <c r="D111" s="21">
        <v>104</v>
      </c>
      <c r="E111" s="21">
        <v>41</v>
      </c>
      <c r="F111" s="21">
        <v>44</v>
      </c>
      <c r="G111" s="21">
        <v>95</v>
      </c>
      <c r="H111" s="21">
        <v>47</v>
      </c>
      <c r="I111" s="21">
        <v>115</v>
      </c>
      <c r="J111" s="21">
        <v>90</v>
      </c>
      <c r="K111" s="21">
        <v>115</v>
      </c>
      <c r="L111" s="21">
        <v>55</v>
      </c>
      <c r="M111" s="21">
        <v>42</v>
      </c>
      <c r="N111" s="21">
        <v>30</v>
      </c>
      <c r="O111" s="61">
        <f t="shared" si="21"/>
        <v>814</v>
      </c>
    </row>
    <row r="112" spans="1:15" ht="15.75" customHeight="1">
      <c r="A112" s="397"/>
      <c r="B112" s="29" t="s">
        <v>109</v>
      </c>
      <c r="C112" s="21">
        <v>43</v>
      </c>
      <c r="D112" s="21">
        <v>36</v>
      </c>
      <c r="E112" s="21">
        <v>42</v>
      </c>
      <c r="F112" s="21">
        <v>29</v>
      </c>
      <c r="G112" s="21">
        <v>41</v>
      </c>
      <c r="H112" s="21">
        <v>49</v>
      </c>
      <c r="I112" s="21">
        <v>64</v>
      </c>
      <c r="J112" s="21">
        <v>71</v>
      </c>
      <c r="K112" s="21">
        <v>54</v>
      </c>
      <c r="L112" s="21">
        <v>52</v>
      </c>
      <c r="M112" s="21">
        <v>64</v>
      </c>
      <c r="N112" s="21">
        <v>38</v>
      </c>
      <c r="O112" s="61">
        <f t="shared" si="21"/>
        <v>583</v>
      </c>
    </row>
    <row r="113" spans="1:15" ht="15.75" customHeight="1">
      <c r="A113" s="397"/>
      <c r="B113" s="29" t="s">
        <v>108</v>
      </c>
      <c r="C113" s="21">
        <v>26</v>
      </c>
      <c r="D113" s="21">
        <v>21</v>
      </c>
      <c r="E113" s="21">
        <v>22</v>
      </c>
      <c r="F113" s="21">
        <v>30</v>
      </c>
      <c r="G113" s="21">
        <v>16</v>
      </c>
      <c r="H113" s="21">
        <v>31</v>
      </c>
      <c r="I113" s="21">
        <v>45</v>
      </c>
      <c r="J113" s="21">
        <v>75</v>
      </c>
      <c r="K113" s="21">
        <v>34</v>
      </c>
      <c r="L113" s="21">
        <v>40</v>
      </c>
      <c r="M113" s="21">
        <v>16</v>
      </c>
      <c r="N113" s="21">
        <v>52</v>
      </c>
      <c r="O113" s="61">
        <f t="shared" si="21"/>
        <v>408</v>
      </c>
    </row>
    <row r="114" spans="1:15" ht="15" customHeight="1">
      <c r="A114" s="397"/>
      <c r="B114" s="29" t="s">
        <v>103</v>
      </c>
      <c r="C114" s="21">
        <v>9</v>
      </c>
      <c r="D114" s="21">
        <v>11</v>
      </c>
      <c r="E114" s="21">
        <v>22</v>
      </c>
      <c r="F114" s="21">
        <v>13</v>
      </c>
      <c r="G114" s="21">
        <v>27</v>
      </c>
      <c r="H114" s="21">
        <v>22</v>
      </c>
      <c r="I114" s="21">
        <v>24</v>
      </c>
      <c r="J114" s="21">
        <v>35</v>
      </c>
      <c r="K114" s="21">
        <v>30</v>
      </c>
      <c r="L114" s="21">
        <v>32</v>
      </c>
      <c r="M114" s="21">
        <v>28</v>
      </c>
      <c r="N114" s="21">
        <v>21</v>
      </c>
      <c r="O114" s="61">
        <f t="shared" si="21"/>
        <v>274</v>
      </c>
    </row>
    <row r="115" spans="1:15" ht="15" customHeight="1">
      <c r="A115" s="397"/>
      <c r="B115" s="29" t="s">
        <v>106</v>
      </c>
      <c r="C115" s="21">
        <v>11</v>
      </c>
      <c r="D115" s="21">
        <v>15</v>
      </c>
      <c r="E115" s="21">
        <v>5</v>
      </c>
      <c r="F115" s="21">
        <v>19</v>
      </c>
      <c r="G115" s="21">
        <v>14</v>
      </c>
      <c r="H115" s="21">
        <v>17</v>
      </c>
      <c r="I115" s="21">
        <v>13</v>
      </c>
      <c r="J115" s="21">
        <v>10</v>
      </c>
      <c r="K115" s="21">
        <v>16</v>
      </c>
      <c r="L115" s="21">
        <v>9</v>
      </c>
      <c r="M115" s="21">
        <v>10</v>
      </c>
      <c r="N115" s="21">
        <v>8</v>
      </c>
      <c r="O115" s="61">
        <f t="shared" si="21"/>
        <v>147</v>
      </c>
    </row>
    <row r="116" spans="1:15" ht="15" customHeight="1">
      <c r="A116" s="397"/>
      <c r="B116" s="29" t="s">
        <v>105</v>
      </c>
      <c r="C116" s="24">
        <v>2</v>
      </c>
      <c r="D116" s="24">
        <v>4</v>
      </c>
      <c r="E116" s="24">
        <v>5</v>
      </c>
      <c r="F116" s="24">
        <v>5</v>
      </c>
      <c r="G116" s="24">
        <v>16</v>
      </c>
      <c r="H116" s="24">
        <v>6</v>
      </c>
      <c r="I116" s="24">
        <v>9</v>
      </c>
      <c r="J116" s="24">
        <v>33</v>
      </c>
      <c r="K116" s="24">
        <v>10</v>
      </c>
      <c r="L116" s="24">
        <v>13</v>
      </c>
      <c r="M116" s="24">
        <v>11</v>
      </c>
      <c r="N116" s="24">
        <v>8</v>
      </c>
      <c r="O116" s="61">
        <f t="shared" si="21"/>
        <v>122</v>
      </c>
    </row>
    <row r="117" spans="1:15" ht="15" customHeight="1">
      <c r="A117" s="397"/>
      <c r="B117" s="29" t="s">
        <v>99</v>
      </c>
      <c r="C117" s="21">
        <v>10</v>
      </c>
      <c r="D117" s="21">
        <v>14</v>
      </c>
      <c r="E117" s="21">
        <v>1</v>
      </c>
      <c r="F117" s="21">
        <v>5</v>
      </c>
      <c r="G117" s="21">
        <v>15</v>
      </c>
      <c r="H117" s="21">
        <v>10</v>
      </c>
      <c r="I117" s="21">
        <v>5</v>
      </c>
      <c r="J117" s="21">
        <v>14</v>
      </c>
      <c r="K117" s="21">
        <v>7</v>
      </c>
      <c r="L117" s="21">
        <v>6</v>
      </c>
      <c r="M117" s="21">
        <v>15</v>
      </c>
      <c r="N117" s="21">
        <v>9</v>
      </c>
      <c r="O117" s="61">
        <f t="shared" si="21"/>
        <v>111</v>
      </c>
    </row>
    <row r="118" spans="1:15" ht="15" customHeight="1" thickBot="1">
      <c r="A118" s="397"/>
      <c r="B118" s="29" t="s">
        <v>104</v>
      </c>
      <c r="C118" s="21">
        <v>6</v>
      </c>
      <c r="D118" s="21">
        <v>3</v>
      </c>
      <c r="E118" s="21">
        <v>8</v>
      </c>
      <c r="F118" s="21">
        <v>5</v>
      </c>
      <c r="G118" s="21">
        <v>9</v>
      </c>
      <c r="H118" s="21">
        <v>7</v>
      </c>
      <c r="I118" s="21">
        <v>0</v>
      </c>
      <c r="J118" s="21">
        <v>7</v>
      </c>
      <c r="K118" s="21">
        <v>1</v>
      </c>
      <c r="L118" s="21">
        <v>7</v>
      </c>
      <c r="M118" s="21">
        <v>38</v>
      </c>
      <c r="N118" s="21">
        <v>2</v>
      </c>
      <c r="O118" s="61">
        <f t="shared" si="21"/>
        <v>93</v>
      </c>
    </row>
    <row r="119" spans="1:15" ht="15" customHeight="1" thickBot="1">
      <c r="A119" s="397"/>
      <c r="B119" s="25" t="s">
        <v>110</v>
      </c>
      <c r="C119" s="26">
        <f t="shared" ref="C119:N119" si="22">C120+C128+C143</f>
        <v>16968</v>
      </c>
      <c r="D119" s="26">
        <f t="shared" si="22"/>
        <v>20401</v>
      </c>
      <c r="E119" s="26">
        <f t="shared" si="22"/>
        <v>43069</v>
      </c>
      <c r="F119" s="26">
        <f t="shared" si="22"/>
        <v>27241</v>
      </c>
      <c r="G119" s="26">
        <f t="shared" si="22"/>
        <v>25776</v>
      </c>
      <c r="H119" s="26">
        <f t="shared" si="22"/>
        <v>31479</v>
      </c>
      <c r="I119" s="26">
        <f t="shared" si="22"/>
        <v>38122</v>
      </c>
      <c r="J119" s="26">
        <f t="shared" si="22"/>
        <v>34321</v>
      </c>
      <c r="K119" s="26">
        <f t="shared" si="22"/>
        <v>38525</v>
      </c>
      <c r="L119" s="26">
        <f t="shared" si="22"/>
        <v>29453</v>
      </c>
      <c r="M119" s="26">
        <f t="shared" si="22"/>
        <v>28281</v>
      </c>
      <c r="N119" s="26">
        <f t="shared" si="22"/>
        <v>22325</v>
      </c>
      <c r="O119" s="7">
        <f t="shared" si="14"/>
        <v>355961</v>
      </c>
    </row>
    <row r="120" spans="1:15" ht="15.75" customHeight="1" thickBot="1">
      <c r="A120" s="397"/>
      <c r="B120" s="167" t="s">
        <v>111</v>
      </c>
      <c r="C120" s="168">
        <f t="shared" ref="C120:N120" si="23">SUM(C121:C127)</f>
        <v>1065</v>
      </c>
      <c r="D120" s="168">
        <f t="shared" si="23"/>
        <v>1392</v>
      </c>
      <c r="E120" s="168">
        <f t="shared" si="23"/>
        <v>1392</v>
      </c>
      <c r="F120" s="168">
        <f t="shared" si="23"/>
        <v>989</v>
      </c>
      <c r="G120" s="168">
        <f t="shared" si="23"/>
        <v>1246</v>
      </c>
      <c r="H120" s="168">
        <f t="shared" si="23"/>
        <v>1380</v>
      </c>
      <c r="I120" s="168">
        <f t="shared" si="23"/>
        <v>1178</v>
      </c>
      <c r="J120" s="168">
        <f t="shared" si="23"/>
        <v>1356</v>
      </c>
      <c r="K120" s="168">
        <f t="shared" si="23"/>
        <v>1094</v>
      </c>
      <c r="L120" s="168">
        <f t="shared" si="23"/>
        <v>1225</v>
      </c>
      <c r="M120" s="168">
        <f t="shared" si="23"/>
        <v>1047</v>
      </c>
      <c r="N120" s="168">
        <f t="shared" si="23"/>
        <v>1255</v>
      </c>
      <c r="O120" s="7">
        <f t="shared" si="14"/>
        <v>14619</v>
      </c>
    </row>
    <row r="121" spans="1:15" ht="15" customHeight="1">
      <c r="A121" s="397"/>
      <c r="B121" s="27" t="s">
        <v>112</v>
      </c>
      <c r="C121" s="28">
        <v>348</v>
      </c>
      <c r="D121" s="28">
        <v>526</v>
      </c>
      <c r="E121" s="28">
        <v>586</v>
      </c>
      <c r="F121" s="28">
        <v>389</v>
      </c>
      <c r="G121" s="28">
        <v>488</v>
      </c>
      <c r="H121" s="28">
        <v>891</v>
      </c>
      <c r="I121" s="28">
        <v>428</v>
      </c>
      <c r="J121" s="28">
        <v>525</v>
      </c>
      <c r="K121" s="28">
        <v>349</v>
      </c>
      <c r="L121" s="28">
        <v>442</v>
      </c>
      <c r="M121" s="28">
        <v>440</v>
      </c>
      <c r="N121" s="28">
        <v>511</v>
      </c>
      <c r="O121" s="57">
        <f t="shared" ref="O121:O127" si="24">SUM(C121:N121)</f>
        <v>5923</v>
      </c>
    </row>
    <row r="122" spans="1:15" ht="15" customHeight="1">
      <c r="A122" s="397"/>
      <c r="B122" s="29" t="s">
        <v>117</v>
      </c>
      <c r="C122" s="21">
        <v>475</v>
      </c>
      <c r="D122" s="21">
        <v>439</v>
      </c>
      <c r="E122" s="21">
        <v>311</v>
      </c>
      <c r="F122" s="21">
        <v>230</v>
      </c>
      <c r="G122" s="21">
        <v>348</v>
      </c>
      <c r="H122" s="21">
        <v>219</v>
      </c>
      <c r="I122" s="21">
        <v>447</v>
      </c>
      <c r="J122" s="21">
        <v>442</v>
      </c>
      <c r="K122" s="21">
        <v>356</v>
      </c>
      <c r="L122" s="21">
        <v>278</v>
      </c>
      <c r="M122" s="21">
        <v>303</v>
      </c>
      <c r="N122" s="21">
        <v>362</v>
      </c>
      <c r="O122" s="61">
        <f t="shared" si="24"/>
        <v>4210</v>
      </c>
    </row>
    <row r="123" spans="1:15" ht="15" customHeight="1">
      <c r="A123" s="397"/>
      <c r="B123" s="29" t="s">
        <v>114</v>
      </c>
      <c r="C123" s="21">
        <v>207</v>
      </c>
      <c r="D123" s="21">
        <v>265</v>
      </c>
      <c r="E123" s="21">
        <v>459</v>
      </c>
      <c r="F123" s="21">
        <v>309</v>
      </c>
      <c r="G123" s="21">
        <v>393</v>
      </c>
      <c r="H123" s="21">
        <v>249</v>
      </c>
      <c r="I123" s="21">
        <v>266</v>
      </c>
      <c r="J123" s="21">
        <v>345</v>
      </c>
      <c r="K123" s="21">
        <v>372</v>
      </c>
      <c r="L123" s="21">
        <v>427</v>
      </c>
      <c r="M123" s="21">
        <v>244</v>
      </c>
      <c r="N123" s="21">
        <v>338</v>
      </c>
      <c r="O123" s="61">
        <f t="shared" si="24"/>
        <v>3874</v>
      </c>
    </row>
    <row r="124" spans="1:15" ht="15" customHeight="1">
      <c r="A124" s="397"/>
      <c r="B124" s="29" t="s">
        <v>118</v>
      </c>
      <c r="C124" s="21">
        <v>26</v>
      </c>
      <c r="D124" s="21">
        <v>78</v>
      </c>
      <c r="E124" s="21">
        <v>28</v>
      </c>
      <c r="F124" s="21">
        <v>50</v>
      </c>
      <c r="G124" s="21">
        <v>12</v>
      </c>
      <c r="H124" s="21">
        <v>6</v>
      </c>
      <c r="I124" s="21">
        <v>15</v>
      </c>
      <c r="J124" s="21">
        <v>29</v>
      </c>
      <c r="K124" s="21">
        <v>5</v>
      </c>
      <c r="L124" s="21">
        <v>47</v>
      </c>
      <c r="M124" s="21">
        <v>47</v>
      </c>
      <c r="N124" s="21">
        <v>31</v>
      </c>
      <c r="O124" s="61">
        <f t="shared" si="24"/>
        <v>374</v>
      </c>
    </row>
    <row r="125" spans="1:15" ht="15" customHeight="1">
      <c r="A125" s="397"/>
      <c r="B125" s="29" t="s">
        <v>113</v>
      </c>
      <c r="C125" s="21">
        <v>6</v>
      </c>
      <c r="D125" s="21">
        <v>75</v>
      </c>
      <c r="E125" s="21">
        <v>4</v>
      </c>
      <c r="F125" s="21">
        <v>6</v>
      </c>
      <c r="G125" s="21">
        <v>5</v>
      </c>
      <c r="H125" s="21">
        <v>6</v>
      </c>
      <c r="I125" s="21">
        <v>20</v>
      </c>
      <c r="J125" s="21">
        <v>6</v>
      </c>
      <c r="K125" s="21">
        <v>5</v>
      </c>
      <c r="L125" s="21">
        <v>5</v>
      </c>
      <c r="M125" s="21">
        <v>9</v>
      </c>
      <c r="N125" s="21">
        <v>3</v>
      </c>
      <c r="O125" s="61">
        <f t="shared" si="24"/>
        <v>150</v>
      </c>
    </row>
    <row r="126" spans="1:15" ht="15" customHeight="1">
      <c r="A126" s="397"/>
      <c r="B126" s="29" t="s">
        <v>116</v>
      </c>
      <c r="C126" s="21">
        <v>1</v>
      </c>
      <c r="D126" s="21">
        <v>8</v>
      </c>
      <c r="E126" s="21">
        <v>4</v>
      </c>
      <c r="F126" s="21">
        <v>5</v>
      </c>
      <c r="G126" s="21">
        <v>0</v>
      </c>
      <c r="H126" s="21">
        <v>6</v>
      </c>
      <c r="I126" s="21">
        <v>2</v>
      </c>
      <c r="J126" s="21">
        <v>6</v>
      </c>
      <c r="K126" s="21">
        <v>5</v>
      </c>
      <c r="L126" s="21">
        <v>17</v>
      </c>
      <c r="M126" s="21">
        <v>1</v>
      </c>
      <c r="N126" s="21">
        <v>10</v>
      </c>
      <c r="O126" s="61">
        <f t="shared" si="24"/>
        <v>65</v>
      </c>
    </row>
    <row r="127" spans="1:15" ht="15" customHeight="1" thickBot="1">
      <c r="A127" s="397"/>
      <c r="B127" s="98" t="s">
        <v>211</v>
      </c>
      <c r="C127" s="219">
        <v>2</v>
      </c>
      <c r="D127" s="219">
        <v>1</v>
      </c>
      <c r="E127" s="219">
        <v>0</v>
      </c>
      <c r="F127" s="219">
        <v>0</v>
      </c>
      <c r="G127" s="219">
        <v>0</v>
      </c>
      <c r="H127" s="219">
        <v>3</v>
      </c>
      <c r="I127" s="219">
        <v>0</v>
      </c>
      <c r="J127" s="219">
        <v>3</v>
      </c>
      <c r="K127" s="219">
        <v>2</v>
      </c>
      <c r="L127" s="219">
        <v>9</v>
      </c>
      <c r="M127" s="219">
        <v>3</v>
      </c>
      <c r="N127" s="219">
        <v>0</v>
      </c>
      <c r="O127" s="73">
        <f t="shared" si="24"/>
        <v>23</v>
      </c>
    </row>
    <row r="128" spans="1:15" ht="15" customHeight="1" thickBot="1">
      <c r="A128" s="397"/>
      <c r="B128" s="170" t="s">
        <v>119</v>
      </c>
      <c r="C128" s="168">
        <f>SUM(C129:C142)</f>
        <v>11710</v>
      </c>
      <c r="D128" s="168">
        <f t="shared" ref="D128:N128" si="25">SUM(D129:D142)</f>
        <v>16038</v>
      </c>
      <c r="E128" s="168">
        <f t="shared" si="25"/>
        <v>37928</v>
      </c>
      <c r="F128" s="168">
        <f t="shared" si="25"/>
        <v>21708</v>
      </c>
      <c r="G128" s="168">
        <f t="shared" si="25"/>
        <v>21834</v>
      </c>
      <c r="H128" s="168">
        <f t="shared" si="25"/>
        <v>27279</v>
      </c>
      <c r="I128" s="168">
        <f t="shared" si="25"/>
        <v>30919</v>
      </c>
      <c r="J128" s="168">
        <f t="shared" si="25"/>
        <v>24358</v>
      </c>
      <c r="K128" s="168">
        <f t="shared" si="25"/>
        <v>30683</v>
      </c>
      <c r="L128" s="168">
        <f t="shared" si="25"/>
        <v>25400</v>
      </c>
      <c r="M128" s="168">
        <f t="shared" si="25"/>
        <v>22606</v>
      </c>
      <c r="N128" s="168">
        <f t="shared" si="25"/>
        <v>18122</v>
      </c>
      <c r="O128" s="7">
        <f t="shared" ref="O128" si="26">SUM(C128:N128)</f>
        <v>288585</v>
      </c>
    </row>
    <row r="129" spans="1:15" ht="15" customHeight="1">
      <c r="A129" s="397"/>
      <c r="B129" s="27" t="s">
        <v>124</v>
      </c>
      <c r="C129" s="28">
        <v>8398</v>
      </c>
      <c r="D129" s="28">
        <v>13116</v>
      </c>
      <c r="E129" s="28">
        <v>33481</v>
      </c>
      <c r="F129" s="28">
        <v>18552</v>
      </c>
      <c r="G129" s="28">
        <v>18634</v>
      </c>
      <c r="H129" s="28">
        <v>24176</v>
      </c>
      <c r="I129" s="28">
        <v>26762</v>
      </c>
      <c r="J129" s="28">
        <v>18834</v>
      </c>
      <c r="K129" s="28">
        <v>25468</v>
      </c>
      <c r="L129" s="28">
        <v>20902</v>
      </c>
      <c r="M129" s="28">
        <v>18906</v>
      </c>
      <c r="N129" s="28">
        <v>14212</v>
      </c>
      <c r="O129" s="57">
        <f t="shared" ref="O129:O142" si="27">SUM(C129:N129)</f>
        <v>241441</v>
      </c>
    </row>
    <row r="130" spans="1:15" ht="15" customHeight="1">
      <c r="A130" s="397"/>
      <c r="B130" s="29" t="s">
        <v>123</v>
      </c>
      <c r="C130" s="21">
        <v>1224</v>
      </c>
      <c r="D130" s="21">
        <v>913</v>
      </c>
      <c r="E130" s="21">
        <v>1887</v>
      </c>
      <c r="F130" s="21">
        <v>937</v>
      </c>
      <c r="G130" s="21">
        <v>1160</v>
      </c>
      <c r="H130" s="21">
        <v>992</v>
      </c>
      <c r="I130" s="21">
        <v>1432</v>
      </c>
      <c r="J130" s="21">
        <v>1677</v>
      </c>
      <c r="K130" s="21">
        <v>1387</v>
      </c>
      <c r="L130" s="21">
        <v>1696</v>
      </c>
      <c r="M130" s="217">
        <v>1289</v>
      </c>
      <c r="N130" s="21">
        <v>1261</v>
      </c>
      <c r="O130" s="61">
        <f t="shared" si="27"/>
        <v>15855</v>
      </c>
    </row>
    <row r="131" spans="1:15" ht="15" customHeight="1">
      <c r="A131" s="397"/>
      <c r="B131" s="29" t="s">
        <v>128</v>
      </c>
      <c r="C131" s="21">
        <v>875</v>
      </c>
      <c r="D131" s="21">
        <v>704</v>
      </c>
      <c r="E131" s="21">
        <v>863</v>
      </c>
      <c r="F131" s="21">
        <v>932</v>
      </c>
      <c r="G131" s="21">
        <v>731</v>
      </c>
      <c r="H131" s="21">
        <v>703</v>
      </c>
      <c r="I131" s="21">
        <v>1075</v>
      </c>
      <c r="J131" s="21">
        <v>1544</v>
      </c>
      <c r="K131" s="21">
        <v>1476</v>
      </c>
      <c r="L131" s="21">
        <v>944</v>
      </c>
      <c r="M131" s="21">
        <v>752</v>
      </c>
      <c r="N131" s="21">
        <v>825</v>
      </c>
      <c r="O131" s="61">
        <f t="shared" si="27"/>
        <v>11424</v>
      </c>
    </row>
    <row r="132" spans="1:15" ht="15.75" customHeight="1">
      <c r="A132" s="397"/>
      <c r="B132" s="29" t="s">
        <v>121</v>
      </c>
      <c r="C132" s="21">
        <v>563</v>
      </c>
      <c r="D132" s="21">
        <v>472</v>
      </c>
      <c r="E132" s="21">
        <v>524</v>
      </c>
      <c r="F132" s="21">
        <v>514</v>
      </c>
      <c r="G132" s="21">
        <v>490</v>
      </c>
      <c r="H132" s="21">
        <v>555</v>
      </c>
      <c r="I132" s="21">
        <v>617</v>
      </c>
      <c r="J132" s="21">
        <v>744</v>
      </c>
      <c r="K132" s="21">
        <v>848</v>
      </c>
      <c r="L132" s="21">
        <v>833</v>
      </c>
      <c r="M132" s="21">
        <v>803</v>
      </c>
      <c r="N132" s="21">
        <v>935</v>
      </c>
      <c r="O132" s="61">
        <f t="shared" si="27"/>
        <v>7898</v>
      </c>
    </row>
    <row r="133" spans="1:15" ht="15.75" customHeight="1">
      <c r="A133" s="397"/>
      <c r="B133" s="29" t="s">
        <v>212</v>
      </c>
      <c r="C133" s="21">
        <v>255</v>
      </c>
      <c r="D133" s="21">
        <v>453</v>
      </c>
      <c r="E133" s="21">
        <v>705</v>
      </c>
      <c r="F133" s="21">
        <v>282</v>
      </c>
      <c r="G133" s="21">
        <v>292</v>
      </c>
      <c r="H133" s="21">
        <v>364</v>
      </c>
      <c r="I133" s="21">
        <v>456</v>
      </c>
      <c r="J133" s="21">
        <v>995</v>
      </c>
      <c r="K133" s="21">
        <v>1013</v>
      </c>
      <c r="L133" s="21">
        <v>599</v>
      </c>
      <c r="M133" s="21">
        <v>433</v>
      </c>
      <c r="N133" s="21">
        <v>514</v>
      </c>
      <c r="O133" s="61">
        <f t="shared" si="27"/>
        <v>6361</v>
      </c>
    </row>
    <row r="134" spans="1:15" ht="15" customHeight="1">
      <c r="A134" s="397"/>
      <c r="B134" s="29" t="s">
        <v>127</v>
      </c>
      <c r="C134" s="21">
        <v>267</v>
      </c>
      <c r="D134" s="21">
        <v>249</v>
      </c>
      <c r="E134" s="21">
        <v>334</v>
      </c>
      <c r="F134" s="21">
        <v>346</v>
      </c>
      <c r="G134" s="21">
        <v>363</v>
      </c>
      <c r="H134" s="21">
        <v>331</v>
      </c>
      <c r="I134" s="21">
        <v>391</v>
      </c>
      <c r="J134" s="21">
        <v>370</v>
      </c>
      <c r="K134" s="21">
        <v>304</v>
      </c>
      <c r="L134" s="21">
        <v>300</v>
      </c>
      <c r="M134" s="21">
        <v>285</v>
      </c>
      <c r="N134" s="21">
        <v>259</v>
      </c>
      <c r="O134" s="61">
        <f t="shared" si="27"/>
        <v>3799</v>
      </c>
    </row>
    <row r="135" spans="1:15" ht="15" customHeight="1">
      <c r="A135" s="397"/>
      <c r="B135" s="29" t="s">
        <v>125</v>
      </c>
      <c r="C135" s="21">
        <v>38</v>
      </c>
      <c r="D135" s="21">
        <v>26</v>
      </c>
      <c r="E135" s="21">
        <v>38</v>
      </c>
      <c r="F135" s="21">
        <v>59</v>
      </c>
      <c r="G135" s="21">
        <v>35</v>
      </c>
      <c r="H135" s="21">
        <v>54</v>
      </c>
      <c r="I135" s="21">
        <v>61</v>
      </c>
      <c r="J135" s="21">
        <v>90</v>
      </c>
      <c r="K135" s="21">
        <v>51</v>
      </c>
      <c r="L135" s="21">
        <v>32</v>
      </c>
      <c r="M135" s="21">
        <v>36</v>
      </c>
      <c r="N135" s="21">
        <v>36</v>
      </c>
      <c r="O135" s="61">
        <f t="shared" si="27"/>
        <v>556</v>
      </c>
    </row>
    <row r="136" spans="1:15" ht="15" customHeight="1">
      <c r="A136" s="397"/>
      <c r="B136" s="37" t="s">
        <v>131</v>
      </c>
      <c r="C136" s="21">
        <v>37</v>
      </c>
      <c r="D136" s="21">
        <v>63</v>
      </c>
      <c r="E136" s="21">
        <v>41</v>
      </c>
      <c r="F136" s="21">
        <v>31</v>
      </c>
      <c r="G136" s="21">
        <v>45</v>
      </c>
      <c r="H136" s="21">
        <v>38</v>
      </c>
      <c r="I136" s="21">
        <v>59</v>
      </c>
      <c r="J136" s="21">
        <v>33</v>
      </c>
      <c r="K136" s="21">
        <v>49</v>
      </c>
      <c r="L136" s="21">
        <v>33</v>
      </c>
      <c r="M136" s="21">
        <v>31</v>
      </c>
      <c r="N136" s="21">
        <v>29</v>
      </c>
      <c r="O136" s="61">
        <f t="shared" si="27"/>
        <v>489</v>
      </c>
    </row>
    <row r="137" spans="1:15" ht="15" customHeight="1">
      <c r="A137" s="397"/>
      <c r="B137" s="29" t="s">
        <v>120</v>
      </c>
      <c r="C137" s="21">
        <v>36</v>
      </c>
      <c r="D137" s="21">
        <v>22</v>
      </c>
      <c r="E137" s="21">
        <v>33</v>
      </c>
      <c r="F137" s="21">
        <v>30</v>
      </c>
      <c r="G137" s="21">
        <v>50</v>
      </c>
      <c r="H137" s="21">
        <v>46</v>
      </c>
      <c r="I137" s="21">
        <v>36</v>
      </c>
      <c r="J137" s="21">
        <v>36</v>
      </c>
      <c r="K137" s="21">
        <v>51</v>
      </c>
      <c r="L137" s="21">
        <v>32</v>
      </c>
      <c r="M137" s="21">
        <v>37</v>
      </c>
      <c r="N137" s="21">
        <v>24</v>
      </c>
      <c r="O137" s="61">
        <f t="shared" si="27"/>
        <v>433</v>
      </c>
    </row>
    <row r="138" spans="1:15" ht="15" customHeight="1">
      <c r="A138" s="397"/>
      <c r="B138" s="29" t="s">
        <v>331</v>
      </c>
      <c r="C138" s="21">
        <v>3</v>
      </c>
      <c r="D138" s="21">
        <v>14</v>
      </c>
      <c r="E138" s="21">
        <v>14</v>
      </c>
      <c r="F138" s="21">
        <v>17</v>
      </c>
      <c r="G138" s="21">
        <v>12</v>
      </c>
      <c r="H138" s="21">
        <v>11</v>
      </c>
      <c r="I138" s="21">
        <v>12</v>
      </c>
      <c r="J138" s="21">
        <v>15</v>
      </c>
      <c r="K138" s="21">
        <v>26</v>
      </c>
      <c r="L138" s="21">
        <v>15</v>
      </c>
      <c r="M138" s="21">
        <v>18</v>
      </c>
      <c r="N138" s="21">
        <v>16</v>
      </c>
      <c r="O138" s="61">
        <f t="shared" si="27"/>
        <v>173</v>
      </c>
    </row>
    <row r="139" spans="1:15" ht="15" customHeight="1">
      <c r="A139" s="397"/>
      <c r="B139" s="37" t="s">
        <v>129</v>
      </c>
      <c r="C139" s="21">
        <v>4</v>
      </c>
      <c r="D139" s="21">
        <v>3</v>
      </c>
      <c r="E139" s="21">
        <v>4</v>
      </c>
      <c r="F139" s="21">
        <v>5</v>
      </c>
      <c r="G139" s="21">
        <v>18</v>
      </c>
      <c r="H139" s="21">
        <v>5</v>
      </c>
      <c r="I139" s="21">
        <v>13</v>
      </c>
      <c r="J139" s="21">
        <v>9</v>
      </c>
      <c r="K139" s="21">
        <v>3</v>
      </c>
      <c r="L139" s="21">
        <v>11</v>
      </c>
      <c r="M139" s="21">
        <v>11</v>
      </c>
      <c r="N139" s="21">
        <v>7</v>
      </c>
      <c r="O139" s="61">
        <f t="shared" si="27"/>
        <v>93</v>
      </c>
    </row>
    <row r="140" spans="1:15" ht="15" customHeight="1">
      <c r="A140" s="397"/>
      <c r="B140" s="29" t="s">
        <v>130</v>
      </c>
      <c r="C140" s="21">
        <v>10</v>
      </c>
      <c r="D140" s="21">
        <v>2</v>
      </c>
      <c r="E140" s="21">
        <v>4</v>
      </c>
      <c r="F140" s="21">
        <v>2</v>
      </c>
      <c r="G140" s="21">
        <v>4</v>
      </c>
      <c r="H140" s="21">
        <v>4</v>
      </c>
      <c r="I140" s="21">
        <v>5</v>
      </c>
      <c r="J140" s="21">
        <v>8</v>
      </c>
      <c r="K140" s="21">
        <v>7</v>
      </c>
      <c r="L140" s="21">
        <v>2</v>
      </c>
      <c r="M140" s="21">
        <v>5</v>
      </c>
      <c r="N140" s="21">
        <v>3</v>
      </c>
      <c r="O140" s="61">
        <f t="shared" si="27"/>
        <v>56</v>
      </c>
    </row>
    <row r="141" spans="1:15" ht="15" customHeight="1">
      <c r="A141" s="397"/>
      <c r="B141" s="29" t="s">
        <v>122</v>
      </c>
      <c r="C141" s="21">
        <v>0</v>
      </c>
      <c r="D141" s="21">
        <v>1</v>
      </c>
      <c r="E141" s="21">
        <v>0</v>
      </c>
      <c r="F141" s="21">
        <v>0</v>
      </c>
      <c r="G141" s="21">
        <v>0</v>
      </c>
      <c r="H141" s="21">
        <v>0</v>
      </c>
      <c r="I141" s="21">
        <v>0</v>
      </c>
      <c r="J141" s="21">
        <v>3</v>
      </c>
      <c r="K141" s="21">
        <v>0</v>
      </c>
      <c r="L141" s="21">
        <v>1</v>
      </c>
      <c r="M141" s="21">
        <v>0</v>
      </c>
      <c r="N141" s="21">
        <v>1</v>
      </c>
      <c r="O141" s="61">
        <f t="shared" si="27"/>
        <v>6</v>
      </c>
    </row>
    <row r="142" spans="1:15" ht="15" customHeight="1" thickBot="1">
      <c r="A142" s="397"/>
      <c r="B142" s="31" t="s">
        <v>126</v>
      </c>
      <c r="C142" s="32">
        <v>0</v>
      </c>
      <c r="D142" s="32">
        <v>0</v>
      </c>
      <c r="E142" s="32">
        <v>0</v>
      </c>
      <c r="F142" s="32">
        <v>1</v>
      </c>
      <c r="G142" s="32">
        <v>0</v>
      </c>
      <c r="H142" s="32">
        <v>0</v>
      </c>
      <c r="I142" s="32">
        <v>0</v>
      </c>
      <c r="J142" s="32">
        <v>0</v>
      </c>
      <c r="K142" s="32">
        <v>0</v>
      </c>
      <c r="L142" s="32">
        <v>0</v>
      </c>
      <c r="M142" s="32">
        <v>0</v>
      </c>
      <c r="N142" s="32">
        <v>0</v>
      </c>
      <c r="O142" s="66">
        <f t="shared" si="27"/>
        <v>1</v>
      </c>
    </row>
    <row r="143" spans="1:15" ht="15.75" customHeight="1" thickBot="1">
      <c r="A143" s="397"/>
      <c r="B143" s="167" t="s">
        <v>132</v>
      </c>
      <c r="C143" s="168">
        <f>SUM(C144:C153)</f>
        <v>4193</v>
      </c>
      <c r="D143" s="168">
        <f t="shared" ref="D143:N143" si="28">SUM(D144:D153)</f>
        <v>2971</v>
      </c>
      <c r="E143" s="168">
        <f t="shared" si="28"/>
        <v>3749</v>
      </c>
      <c r="F143" s="168">
        <f t="shared" si="28"/>
        <v>4544</v>
      </c>
      <c r="G143" s="168">
        <f t="shared" si="28"/>
        <v>2696</v>
      </c>
      <c r="H143" s="168">
        <f t="shared" si="28"/>
        <v>2820</v>
      </c>
      <c r="I143" s="168">
        <f t="shared" si="28"/>
        <v>6025</v>
      </c>
      <c r="J143" s="168">
        <f t="shared" si="28"/>
        <v>8607</v>
      </c>
      <c r="K143" s="168">
        <f t="shared" si="28"/>
        <v>6748</v>
      </c>
      <c r="L143" s="168">
        <f t="shared" si="28"/>
        <v>2828</v>
      </c>
      <c r="M143" s="168">
        <f t="shared" si="28"/>
        <v>4628</v>
      </c>
      <c r="N143" s="168">
        <f t="shared" si="28"/>
        <v>2948</v>
      </c>
      <c r="O143" s="7">
        <f t="shared" ref="O143:O180" si="29">SUM(C143:N143)</f>
        <v>52757</v>
      </c>
    </row>
    <row r="144" spans="1:15" ht="15.75" customHeight="1">
      <c r="A144" s="397"/>
      <c r="B144" s="27" t="s">
        <v>141</v>
      </c>
      <c r="C144" s="28">
        <v>3069</v>
      </c>
      <c r="D144" s="28">
        <v>2118</v>
      </c>
      <c r="E144" s="28">
        <v>2310</v>
      </c>
      <c r="F144" s="28">
        <v>2940</v>
      </c>
      <c r="G144" s="28">
        <v>1782</v>
      </c>
      <c r="H144" s="28">
        <v>1955</v>
      </c>
      <c r="I144" s="28">
        <v>3942</v>
      </c>
      <c r="J144" s="28">
        <v>6230</v>
      </c>
      <c r="K144" s="28">
        <v>4982</v>
      </c>
      <c r="L144" s="28">
        <v>1789</v>
      </c>
      <c r="M144" s="28">
        <v>2825</v>
      </c>
      <c r="N144" s="28">
        <v>1860</v>
      </c>
      <c r="O144" s="57">
        <f t="shared" ref="O144:O153" si="30">SUM(C144:N144)</f>
        <v>35802</v>
      </c>
    </row>
    <row r="145" spans="1:15" ht="15" customHeight="1">
      <c r="A145" s="397"/>
      <c r="B145" s="29" t="s">
        <v>136</v>
      </c>
      <c r="C145" s="21">
        <v>455</v>
      </c>
      <c r="D145" s="21">
        <v>531</v>
      </c>
      <c r="E145" s="21">
        <v>1075</v>
      </c>
      <c r="F145" s="21">
        <v>677</v>
      </c>
      <c r="G145" s="21">
        <v>535</v>
      </c>
      <c r="H145" s="21">
        <v>517</v>
      </c>
      <c r="I145" s="21">
        <v>1646</v>
      </c>
      <c r="J145" s="21">
        <v>1834</v>
      </c>
      <c r="K145" s="21">
        <v>1345</v>
      </c>
      <c r="L145" s="21">
        <v>296</v>
      </c>
      <c r="M145" s="21">
        <v>1467</v>
      </c>
      <c r="N145" s="21">
        <v>448</v>
      </c>
      <c r="O145" s="61">
        <f t="shared" si="30"/>
        <v>10826</v>
      </c>
    </row>
    <row r="146" spans="1:15" ht="15" customHeight="1">
      <c r="A146" s="397"/>
      <c r="B146" s="29" t="s">
        <v>138</v>
      </c>
      <c r="C146" s="21">
        <v>541</v>
      </c>
      <c r="D146" s="21">
        <v>216</v>
      </c>
      <c r="E146" s="21">
        <v>262</v>
      </c>
      <c r="F146" s="21">
        <v>820</v>
      </c>
      <c r="G146" s="21">
        <v>251</v>
      </c>
      <c r="H146" s="21">
        <v>276</v>
      </c>
      <c r="I146" s="21">
        <v>327</v>
      </c>
      <c r="J146" s="21">
        <v>412</v>
      </c>
      <c r="K146" s="21">
        <v>319</v>
      </c>
      <c r="L146" s="21">
        <v>621</v>
      </c>
      <c r="M146" s="21">
        <v>226</v>
      </c>
      <c r="N146" s="21">
        <v>468</v>
      </c>
      <c r="O146" s="61">
        <f t="shared" si="30"/>
        <v>4739</v>
      </c>
    </row>
    <row r="147" spans="1:15" ht="15.75" customHeight="1">
      <c r="A147" s="397"/>
      <c r="B147" s="29" t="s">
        <v>213</v>
      </c>
      <c r="C147" s="21">
        <v>54</v>
      </c>
      <c r="D147" s="21">
        <v>73</v>
      </c>
      <c r="E147" s="21">
        <v>69</v>
      </c>
      <c r="F147" s="21">
        <v>64</v>
      </c>
      <c r="G147" s="21">
        <v>76</v>
      </c>
      <c r="H147" s="21">
        <v>42</v>
      </c>
      <c r="I147" s="21">
        <v>67</v>
      </c>
      <c r="J147" s="21">
        <v>67</v>
      </c>
      <c r="K147" s="21">
        <v>51</v>
      </c>
      <c r="L147" s="21">
        <v>68</v>
      </c>
      <c r="M147" s="21">
        <v>77</v>
      </c>
      <c r="N147" s="21">
        <v>116</v>
      </c>
      <c r="O147" s="61">
        <f t="shared" si="30"/>
        <v>824</v>
      </c>
    </row>
    <row r="148" spans="1:15" ht="15.75" customHeight="1">
      <c r="A148" s="397"/>
      <c r="B148" s="29" t="s">
        <v>140</v>
      </c>
      <c r="C148" s="21">
        <v>29</v>
      </c>
      <c r="D148" s="21">
        <v>14</v>
      </c>
      <c r="E148" s="21">
        <v>17</v>
      </c>
      <c r="F148" s="21">
        <v>28</v>
      </c>
      <c r="G148" s="21">
        <v>33</v>
      </c>
      <c r="H148" s="21">
        <v>14</v>
      </c>
      <c r="I148" s="21">
        <v>18</v>
      </c>
      <c r="J148" s="21">
        <v>26</v>
      </c>
      <c r="K148" s="21">
        <v>25</v>
      </c>
      <c r="L148" s="21">
        <v>37</v>
      </c>
      <c r="M148" s="21">
        <v>18</v>
      </c>
      <c r="N148" s="21">
        <v>43</v>
      </c>
      <c r="O148" s="61">
        <f t="shared" si="30"/>
        <v>302</v>
      </c>
    </row>
    <row r="149" spans="1:15" ht="15" customHeight="1">
      <c r="A149" s="397"/>
      <c r="B149" s="29" t="s">
        <v>139</v>
      </c>
      <c r="C149" s="21">
        <v>44</v>
      </c>
      <c r="D149" s="21">
        <v>15</v>
      </c>
      <c r="E149" s="21">
        <v>10</v>
      </c>
      <c r="F149" s="21">
        <v>12</v>
      </c>
      <c r="G149" s="21">
        <v>13</v>
      </c>
      <c r="H149" s="21">
        <v>10</v>
      </c>
      <c r="I149" s="21">
        <v>20</v>
      </c>
      <c r="J149" s="21">
        <v>20</v>
      </c>
      <c r="K149" s="21">
        <v>16</v>
      </c>
      <c r="L149" s="21">
        <v>16</v>
      </c>
      <c r="M149" s="21">
        <v>8</v>
      </c>
      <c r="N149" s="21">
        <v>7</v>
      </c>
      <c r="O149" s="61">
        <f t="shared" si="30"/>
        <v>191</v>
      </c>
    </row>
    <row r="150" spans="1:15" ht="15" customHeight="1">
      <c r="A150" s="397"/>
      <c r="B150" s="29" t="s">
        <v>134</v>
      </c>
      <c r="C150" s="21">
        <v>1</v>
      </c>
      <c r="D150" s="21">
        <v>3</v>
      </c>
      <c r="E150" s="21">
        <v>3</v>
      </c>
      <c r="F150" s="21">
        <v>2</v>
      </c>
      <c r="G150" s="21">
        <v>1</v>
      </c>
      <c r="H150" s="21">
        <v>6</v>
      </c>
      <c r="I150" s="21">
        <v>2</v>
      </c>
      <c r="J150" s="21">
        <v>17</v>
      </c>
      <c r="K150" s="21">
        <v>0</v>
      </c>
      <c r="L150" s="21">
        <v>1</v>
      </c>
      <c r="M150" s="21">
        <v>7</v>
      </c>
      <c r="N150" s="21">
        <v>5</v>
      </c>
      <c r="O150" s="61">
        <f t="shared" si="30"/>
        <v>48</v>
      </c>
    </row>
    <row r="151" spans="1:15" ht="15" customHeight="1">
      <c r="A151" s="397"/>
      <c r="B151" s="29" t="s">
        <v>133</v>
      </c>
      <c r="C151" s="21">
        <v>0</v>
      </c>
      <c r="D151" s="21">
        <v>0</v>
      </c>
      <c r="E151" s="21">
        <v>3</v>
      </c>
      <c r="F151" s="21">
        <v>0</v>
      </c>
      <c r="G151" s="21">
        <v>3</v>
      </c>
      <c r="H151" s="21">
        <v>0</v>
      </c>
      <c r="I151" s="21">
        <v>0</v>
      </c>
      <c r="J151" s="21">
        <v>0</v>
      </c>
      <c r="K151" s="21">
        <v>9</v>
      </c>
      <c r="L151" s="21">
        <v>0</v>
      </c>
      <c r="M151" s="21">
        <v>0</v>
      </c>
      <c r="N151" s="21">
        <v>1</v>
      </c>
      <c r="O151" s="61">
        <f t="shared" si="30"/>
        <v>16</v>
      </c>
    </row>
    <row r="152" spans="1:15" ht="15" customHeight="1">
      <c r="A152" s="397"/>
      <c r="B152" s="29" t="s">
        <v>135</v>
      </c>
      <c r="C152" s="21">
        <v>0</v>
      </c>
      <c r="D152" s="21">
        <v>0</v>
      </c>
      <c r="E152" s="21">
        <v>0</v>
      </c>
      <c r="F152" s="21">
        <v>1</v>
      </c>
      <c r="G152" s="21">
        <v>2</v>
      </c>
      <c r="H152" s="21">
        <v>0</v>
      </c>
      <c r="I152" s="21">
        <v>3</v>
      </c>
      <c r="J152" s="21">
        <v>1</v>
      </c>
      <c r="K152" s="21">
        <v>1</v>
      </c>
      <c r="L152" s="21">
        <v>0</v>
      </c>
      <c r="M152" s="21">
        <v>0</v>
      </c>
      <c r="N152" s="21">
        <v>0</v>
      </c>
      <c r="O152" s="61">
        <f t="shared" si="30"/>
        <v>8</v>
      </c>
    </row>
    <row r="153" spans="1:15" ht="15" customHeight="1" thickBot="1">
      <c r="A153" s="397"/>
      <c r="B153" s="31" t="s">
        <v>137</v>
      </c>
      <c r="C153" s="32">
        <v>0</v>
      </c>
      <c r="D153" s="32">
        <v>1</v>
      </c>
      <c r="E153" s="32">
        <v>0</v>
      </c>
      <c r="F153" s="32">
        <v>0</v>
      </c>
      <c r="G153" s="32">
        <v>0</v>
      </c>
      <c r="H153" s="32">
        <v>0</v>
      </c>
      <c r="I153" s="32">
        <v>0</v>
      </c>
      <c r="J153" s="32">
        <v>0</v>
      </c>
      <c r="K153" s="32">
        <v>0</v>
      </c>
      <c r="L153" s="32">
        <v>0</v>
      </c>
      <c r="M153" s="32">
        <v>0</v>
      </c>
      <c r="N153" s="32">
        <v>0</v>
      </c>
      <c r="O153" s="66">
        <f t="shared" si="30"/>
        <v>1</v>
      </c>
    </row>
    <row r="154" spans="1:15" ht="15" customHeight="1" thickBot="1">
      <c r="A154" s="397"/>
      <c r="B154" s="25" t="s">
        <v>142</v>
      </c>
      <c r="C154" s="26">
        <f t="shared" ref="C154:N154" si="31">C155+C159+C176+C180+C189</f>
        <v>34848</v>
      </c>
      <c r="D154" s="26">
        <f t="shared" si="31"/>
        <v>27153</v>
      </c>
      <c r="E154" s="26">
        <f t="shared" si="31"/>
        <v>31677</v>
      </c>
      <c r="F154" s="26">
        <f t="shared" si="31"/>
        <v>47109</v>
      </c>
      <c r="G154" s="26">
        <f t="shared" si="31"/>
        <v>44403</v>
      </c>
      <c r="H154" s="26">
        <f t="shared" si="31"/>
        <v>38476</v>
      </c>
      <c r="I154" s="26">
        <f t="shared" si="31"/>
        <v>58650</v>
      </c>
      <c r="J154" s="26">
        <f t="shared" si="31"/>
        <v>89147</v>
      </c>
      <c r="K154" s="26">
        <f t="shared" si="31"/>
        <v>51046</v>
      </c>
      <c r="L154" s="26">
        <f t="shared" si="31"/>
        <v>49854</v>
      </c>
      <c r="M154" s="26">
        <f t="shared" si="31"/>
        <v>42840</v>
      </c>
      <c r="N154" s="26">
        <f t="shared" si="31"/>
        <v>33976</v>
      </c>
      <c r="O154" s="7">
        <f t="shared" si="29"/>
        <v>549179</v>
      </c>
    </row>
    <row r="155" spans="1:15" ht="15" customHeight="1" thickBot="1">
      <c r="A155" s="397"/>
      <c r="B155" s="167" t="s">
        <v>288</v>
      </c>
      <c r="C155" s="168">
        <f>SUM(C156:C158)</f>
        <v>142</v>
      </c>
      <c r="D155" s="168">
        <f t="shared" ref="D155:N155" si="32">SUM(D156:D158)</f>
        <v>125</v>
      </c>
      <c r="E155" s="168">
        <f t="shared" si="32"/>
        <v>188</v>
      </c>
      <c r="F155" s="168">
        <f t="shared" si="32"/>
        <v>211</v>
      </c>
      <c r="G155" s="168">
        <f t="shared" si="32"/>
        <v>220</v>
      </c>
      <c r="H155" s="168">
        <f t="shared" si="32"/>
        <v>215</v>
      </c>
      <c r="I155" s="168">
        <f t="shared" si="32"/>
        <v>311</v>
      </c>
      <c r="J155" s="168">
        <f t="shared" si="32"/>
        <v>350</v>
      </c>
      <c r="K155" s="168">
        <f t="shared" si="32"/>
        <v>319</v>
      </c>
      <c r="L155" s="168">
        <f t="shared" si="32"/>
        <v>234</v>
      </c>
      <c r="M155" s="168">
        <f t="shared" si="32"/>
        <v>134</v>
      </c>
      <c r="N155" s="168">
        <f t="shared" si="32"/>
        <v>176</v>
      </c>
      <c r="O155" s="7">
        <f t="shared" si="29"/>
        <v>2625</v>
      </c>
    </row>
    <row r="156" spans="1:15" ht="15" customHeight="1">
      <c r="A156" s="397"/>
      <c r="B156" s="27" t="s">
        <v>143</v>
      </c>
      <c r="C156" s="28">
        <v>127</v>
      </c>
      <c r="D156" s="28">
        <v>92</v>
      </c>
      <c r="E156" s="28">
        <v>132</v>
      </c>
      <c r="F156" s="28">
        <v>173</v>
      </c>
      <c r="G156" s="28">
        <v>163</v>
      </c>
      <c r="H156" s="28">
        <v>168</v>
      </c>
      <c r="I156" s="28">
        <v>222</v>
      </c>
      <c r="J156" s="28">
        <v>289</v>
      </c>
      <c r="K156" s="28">
        <v>293</v>
      </c>
      <c r="L156" s="28">
        <v>163</v>
      </c>
      <c r="M156" s="28">
        <v>105</v>
      </c>
      <c r="N156" s="28">
        <v>117</v>
      </c>
      <c r="O156" s="57">
        <f>SUM(C156:N156)</f>
        <v>2044</v>
      </c>
    </row>
    <row r="157" spans="1:15" ht="15" customHeight="1">
      <c r="A157" s="397"/>
      <c r="B157" s="29" t="s">
        <v>145</v>
      </c>
      <c r="C157" s="21">
        <v>7</v>
      </c>
      <c r="D157" s="21">
        <v>15</v>
      </c>
      <c r="E157" s="21">
        <v>28</v>
      </c>
      <c r="F157" s="21">
        <v>21</v>
      </c>
      <c r="G157" s="21">
        <v>28</v>
      </c>
      <c r="H157" s="21">
        <v>33</v>
      </c>
      <c r="I157" s="21">
        <v>62</v>
      </c>
      <c r="J157" s="21">
        <v>38</v>
      </c>
      <c r="K157" s="21">
        <v>11</v>
      </c>
      <c r="L157" s="21">
        <v>48</v>
      </c>
      <c r="M157" s="21">
        <v>14</v>
      </c>
      <c r="N157" s="21">
        <v>32</v>
      </c>
      <c r="O157" s="61">
        <f>SUM(C157:N157)</f>
        <v>337</v>
      </c>
    </row>
    <row r="158" spans="1:15" ht="15" customHeight="1" thickBot="1">
      <c r="A158" s="397"/>
      <c r="B158" s="31" t="s">
        <v>144</v>
      </c>
      <c r="C158" s="32">
        <v>8</v>
      </c>
      <c r="D158" s="32">
        <v>18</v>
      </c>
      <c r="E158" s="32">
        <v>28</v>
      </c>
      <c r="F158" s="32">
        <v>17</v>
      </c>
      <c r="G158" s="32">
        <v>29</v>
      </c>
      <c r="H158" s="32">
        <v>14</v>
      </c>
      <c r="I158" s="32">
        <v>27</v>
      </c>
      <c r="J158" s="32">
        <v>23</v>
      </c>
      <c r="K158" s="32">
        <v>15</v>
      </c>
      <c r="L158" s="32">
        <v>23</v>
      </c>
      <c r="M158" s="32">
        <v>15</v>
      </c>
      <c r="N158" s="32">
        <v>27</v>
      </c>
      <c r="O158" s="66">
        <f>SUM(C158:N158)</f>
        <v>244</v>
      </c>
    </row>
    <row r="159" spans="1:15" ht="15" customHeight="1" thickBot="1">
      <c r="A159" s="397"/>
      <c r="B159" s="171" t="s">
        <v>146</v>
      </c>
      <c r="C159" s="160">
        <f>SUM(C160:C175)</f>
        <v>2939</v>
      </c>
      <c r="D159" s="160">
        <f t="shared" ref="D159:N159" si="33">SUM(D160:D175)</f>
        <v>2266</v>
      </c>
      <c r="E159" s="160">
        <f t="shared" si="33"/>
        <v>2840</v>
      </c>
      <c r="F159" s="160">
        <f t="shared" si="33"/>
        <v>3060</v>
      </c>
      <c r="G159" s="160">
        <f t="shared" si="33"/>
        <v>3551</v>
      </c>
      <c r="H159" s="160">
        <f t="shared" si="33"/>
        <v>3691</v>
      </c>
      <c r="I159" s="160">
        <f t="shared" si="33"/>
        <v>4915</v>
      </c>
      <c r="J159" s="160">
        <f t="shared" si="33"/>
        <v>4891</v>
      </c>
      <c r="K159" s="160">
        <f t="shared" si="33"/>
        <v>4233</v>
      </c>
      <c r="L159" s="160">
        <f t="shared" si="33"/>
        <v>4377</v>
      </c>
      <c r="M159" s="160">
        <f t="shared" si="33"/>
        <v>3534</v>
      </c>
      <c r="N159" s="160">
        <f t="shared" si="33"/>
        <v>2591</v>
      </c>
      <c r="O159" s="7">
        <f t="shared" si="29"/>
        <v>42888</v>
      </c>
    </row>
    <row r="160" spans="1:15" ht="15" customHeight="1">
      <c r="A160" s="397"/>
      <c r="B160" s="27" t="s">
        <v>157</v>
      </c>
      <c r="C160" s="28">
        <v>985</v>
      </c>
      <c r="D160" s="28">
        <v>654</v>
      </c>
      <c r="E160" s="28">
        <v>767</v>
      </c>
      <c r="F160" s="28">
        <v>806</v>
      </c>
      <c r="G160" s="28">
        <v>1085</v>
      </c>
      <c r="H160" s="28">
        <v>1052</v>
      </c>
      <c r="I160" s="28">
        <v>1461</v>
      </c>
      <c r="J160" s="28">
        <v>1282</v>
      </c>
      <c r="K160" s="28">
        <v>1055</v>
      </c>
      <c r="L160" s="28">
        <v>1199</v>
      </c>
      <c r="M160" s="28">
        <v>1117</v>
      </c>
      <c r="N160" s="28">
        <v>651</v>
      </c>
      <c r="O160" s="57">
        <f t="shared" ref="O160:O175" si="34">SUM(C160:N160)</f>
        <v>12114</v>
      </c>
    </row>
    <row r="161" spans="1:15" ht="15" customHeight="1">
      <c r="A161" s="397"/>
      <c r="B161" s="29" t="s">
        <v>160</v>
      </c>
      <c r="C161" s="21">
        <v>628</v>
      </c>
      <c r="D161" s="21">
        <v>364</v>
      </c>
      <c r="E161" s="21">
        <v>461</v>
      </c>
      <c r="F161" s="21">
        <v>422</v>
      </c>
      <c r="G161" s="21">
        <v>522</v>
      </c>
      <c r="H161" s="21">
        <v>827</v>
      </c>
      <c r="I161" s="21">
        <v>969</v>
      </c>
      <c r="J161" s="21">
        <v>1008</v>
      </c>
      <c r="K161" s="21">
        <v>659</v>
      </c>
      <c r="L161" s="21">
        <v>526</v>
      </c>
      <c r="M161" s="21">
        <v>523</v>
      </c>
      <c r="N161" s="21">
        <v>506</v>
      </c>
      <c r="O161" s="61">
        <f t="shared" si="34"/>
        <v>7415</v>
      </c>
    </row>
    <row r="162" spans="1:15" ht="15.75" customHeight="1">
      <c r="A162" s="397"/>
      <c r="B162" s="29" t="s">
        <v>155</v>
      </c>
      <c r="C162" s="21">
        <v>211</v>
      </c>
      <c r="D162" s="21">
        <v>245</v>
      </c>
      <c r="E162" s="21">
        <v>346</v>
      </c>
      <c r="F162" s="21">
        <v>298</v>
      </c>
      <c r="G162" s="21">
        <v>365</v>
      </c>
      <c r="H162" s="21">
        <v>350</v>
      </c>
      <c r="I162" s="21">
        <v>512</v>
      </c>
      <c r="J162" s="21">
        <v>578</v>
      </c>
      <c r="K162" s="21">
        <v>622</v>
      </c>
      <c r="L162" s="21">
        <v>577</v>
      </c>
      <c r="M162" s="21">
        <v>487</v>
      </c>
      <c r="N162" s="21">
        <v>221</v>
      </c>
      <c r="O162" s="61">
        <f t="shared" si="34"/>
        <v>4812</v>
      </c>
    </row>
    <row r="163" spans="1:15" ht="15.75" customHeight="1">
      <c r="A163" s="397"/>
      <c r="B163" s="29" t="s">
        <v>156</v>
      </c>
      <c r="C163" s="21">
        <v>336</v>
      </c>
      <c r="D163" s="21">
        <v>205</v>
      </c>
      <c r="E163" s="21">
        <v>275</v>
      </c>
      <c r="F163" s="21">
        <v>269</v>
      </c>
      <c r="G163" s="21">
        <v>364</v>
      </c>
      <c r="H163" s="21">
        <v>397</v>
      </c>
      <c r="I163" s="21">
        <v>540</v>
      </c>
      <c r="J163" s="21">
        <v>678</v>
      </c>
      <c r="K163" s="21">
        <v>562</v>
      </c>
      <c r="L163" s="21">
        <v>366</v>
      </c>
      <c r="M163" s="21">
        <v>320</v>
      </c>
      <c r="N163" s="21">
        <v>298</v>
      </c>
      <c r="O163" s="61">
        <f t="shared" si="34"/>
        <v>4610</v>
      </c>
    </row>
    <row r="164" spans="1:15" ht="15" customHeight="1">
      <c r="A164" s="397"/>
      <c r="B164" s="29" t="s">
        <v>152</v>
      </c>
      <c r="C164" s="21">
        <v>149</v>
      </c>
      <c r="D164" s="21">
        <v>227</v>
      </c>
      <c r="E164" s="21">
        <v>217</v>
      </c>
      <c r="F164" s="21">
        <v>287</v>
      </c>
      <c r="G164" s="21">
        <v>197</v>
      </c>
      <c r="H164" s="21">
        <v>179</v>
      </c>
      <c r="I164" s="21">
        <v>239</v>
      </c>
      <c r="J164" s="21">
        <v>200</v>
      </c>
      <c r="K164" s="21">
        <v>318</v>
      </c>
      <c r="L164" s="21">
        <v>444</v>
      </c>
      <c r="M164" s="21">
        <v>253</v>
      </c>
      <c r="N164" s="21">
        <v>120</v>
      </c>
      <c r="O164" s="61">
        <f t="shared" si="34"/>
        <v>2830</v>
      </c>
    </row>
    <row r="165" spans="1:15" ht="15" customHeight="1">
      <c r="A165" s="397"/>
      <c r="B165" s="29" t="s">
        <v>150</v>
      </c>
      <c r="C165" s="21">
        <v>153</v>
      </c>
      <c r="D165" s="21">
        <v>102</v>
      </c>
      <c r="E165" s="21">
        <v>162</v>
      </c>
      <c r="F165" s="21">
        <v>200</v>
      </c>
      <c r="G165" s="21">
        <v>286</v>
      </c>
      <c r="H165" s="21">
        <v>155</v>
      </c>
      <c r="I165" s="21">
        <v>238</v>
      </c>
      <c r="J165" s="21">
        <v>310</v>
      </c>
      <c r="K165" s="21">
        <v>236</v>
      </c>
      <c r="L165" s="21">
        <v>361</v>
      </c>
      <c r="M165" s="21">
        <v>143</v>
      </c>
      <c r="N165" s="21">
        <v>223</v>
      </c>
      <c r="O165" s="61">
        <f t="shared" si="34"/>
        <v>2569</v>
      </c>
    </row>
    <row r="166" spans="1:15" ht="15.75" customHeight="1">
      <c r="A166" s="397"/>
      <c r="B166" s="29" t="s">
        <v>148</v>
      </c>
      <c r="C166" s="21">
        <v>133</v>
      </c>
      <c r="D166" s="21">
        <v>117</v>
      </c>
      <c r="E166" s="21">
        <v>103</v>
      </c>
      <c r="F166" s="21">
        <v>172</v>
      </c>
      <c r="G166" s="21">
        <v>164</v>
      </c>
      <c r="H166" s="21">
        <v>287</v>
      </c>
      <c r="I166" s="21">
        <v>375</v>
      </c>
      <c r="J166" s="21">
        <v>284</v>
      </c>
      <c r="K166" s="21">
        <v>231</v>
      </c>
      <c r="L166" s="21">
        <v>166</v>
      </c>
      <c r="M166" s="21">
        <v>123</v>
      </c>
      <c r="N166" s="21">
        <v>153</v>
      </c>
      <c r="O166" s="61">
        <f t="shared" si="34"/>
        <v>2308</v>
      </c>
    </row>
    <row r="167" spans="1:15" ht="15.75" customHeight="1">
      <c r="A167" s="397"/>
      <c r="B167" s="29" t="s">
        <v>153</v>
      </c>
      <c r="C167" s="21">
        <v>74</v>
      </c>
      <c r="D167" s="21">
        <v>89</v>
      </c>
      <c r="E167" s="21">
        <v>203</v>
      </c>
      <c r="F167" s="21">
        <v>175</v>
      </c>
      <c r="G167" s="21">
        <v>167</v>
      </c>
      <c r="H167" s="21">
        <v>115</v>
      </c>
      <c r="I167" s="22">
        <v>145</v>
      </c>
      <c r="J167" s="21">
        <v>131</v>
      </c>
      <c r="K167" s="21">
        <v>163</v>
      </c>
      <c r="L167" s="21">
        <v>306</v>
      </c>
      <c r="M167" s="21">
        <v>226</v>
      </c>
      <c r="N167" s="21">
        <v>92</v>
      </c>
      <c r="O167" s="61">
        <f t="shared" si="34"/>
        <v>1886</v>
      </c>
    </row>
    <row r="168" spans="1:15" ht="15" customHeight="1">
      <c r="A168" s="397"/>
      <c r="B168" s="29" t="s">
        <v>214</v>
      </c>
      <c r="C168" s="21">
        <v>87</v>
      </c>
      <c r="D168" s="21">
        <v>77</v>
      </c>
      <c r="E168" s="21">
        <v>114</v>
      </c>
      <c r="F168" s="21">
        <v>103</v>
      </c>
      <c r="G168" s="21">
        <v>107</v>
      </c>
      <c r="H168" s="21">
        <v>113</v>
      </c>
      <c r="I168" s="21">
        <v>159</v>
      </c>
      <c r="J168" s="21">
        <v>152</v>
      </c>
      <c r="K168" s="21">
        <v>109</v>
      </c>
      <c r="L168" s="21">
        <v>119</v>
      </c>
      <c r="M168" s="21">
        <v>91</v>
      </c>
      <c r="N168" s="21">
        <v>119</v>
      </c>
      <c r="O168" s="61">
        <f t="shared" si="34"/>
        <v>1350</v>
      </c>
    </row>
    <row r="169" spans="1:15" ht="15" customHeight="1">
      <c r="A169" s="397"/>
      <c r="B169" s="29" t="s">
        <v>158</v>
      </c>
      <c r="C169" s="21">
        <v>57</v>
      </c>
      <c r="D169" s="21">
        <v>100</v>
      </c>
      <c r="E169" s="21">
        <v>54</v>
      </c>
      <c r="F169" s="21">
        <v>175</v>
      </c>
      <c r="G169" s="21">
        <v>133</v>
      </c>
      <c r="H169" s="21">
        <v>63</v>
      </c>
      <c r="I169" s="21">
        <v>94</v>
      </c>
      <c r="J169" s="21">
        <v>79</v>
      </c>
      <c r="K169" s="21">
        <v>122</v>
      </c>
      <c r="L169" s="21">
        <v>147</v>
      </c>
      <c r="M169" s="21">
        <v>87</v>
      </c>
      <c r="N169" s="21">
        <v>58</v>
      </c>
      <c r="O169" s="61">
        <f t="shared" si="34"/>
        <v>1169</v>
      </c>
    </row>
    <row r="170" spans="1:15" ht="15" customHeight="1">
      <c r="A170" s="397"/>
      <c r="B170" s="29" t="s">
        <v>151</v>
      </c>
      <c r="C170" s="21">
        <v>41</v>
      </c>
      <c r="D170" s="21">
        <v>28</v>
      </c>
      <c r="E170" s="21">
        <v>58</v>
      </c>
      <c r="F170" s="21">
        <v>55</v>
      </c>
      <c r="G170" s="21">
        <v>70</v>
      </c>
      <c r="H170" s="21">
        <v>59</v>
      </c>
      <c r="I170" s="21">
        <v>75</v>
      </c>
      <c r="J170" s="21">
        <v>115</v>
      </c>
      <c r="K170" s="21">
        <v>63</v>
      </c>
      <c r="L170" s="21">
        <v>57</v>
      </c>
      <c r="M170" s="21">
        <v>88</v>
      </c>
      <c r="N170" s="21">
        <v>52</v>
      </c>
      <c r="O170" s="61">
        <f t="shared" si="34"/>
        <v>761</v>
      </c>
    </row>
    <row r="171" spans="1:15" ht="15" customHeight="1">
      <c r="A171" s="397"/>
      <c r="B171" s="29" t="s">
        <v>149</v>
      </c>
      <c r="C171" s="21">
        <v>26</v>
      </c>
      <c r="D171" s="21">
        <v>12</v>
      </c>
      <c r="E171" s="21">
        <v>29</v>
      </c>
      <c r="F171" s="21">
        <v>40</v>
      </c>
      <c r="G171" s="21">
        <v>20</v>
      </c>
      <c r="H171" s="21">
        <v>44</v>
      </c>
      <c r="I171" s="21">
        <v>47</v>
      </c>
      <c r="J171" s="21">
        <v>22</v>
      </c>
      <c r="K171" s="21">
        <v>23</v>
      </c>
      <c r="L171" s="21">
        <v>39</v>
      </c>
      <c r="M171" s="21">
        <v>28</v>
      </c>
      <c r="N171" s="21">
        <v>33</v>
      </c>
      <c r="O171" s="61">
        <f t="shared" si="34"/>
        <v>363</v>
      </c>
    </row>
    <row r="172" spans="1:15" ht="15" customHeight="1">
      <c r="A172" s="397"/>
      <c r="B172" s="29" t="s">
        <v>159</v>
      </c>
      <c r="C172" s="21">
        <v>24</v>
      </c>
      <c r="D172" s="21">
        <v>13</v>
      </c>
      <c r="E172" s="21">
        <v>25</v>
      </c>
      <c r="F172" s="21">
        <v>29</v>
      </c>
      <c r="G172" s="21">
        <v>50</v>
      </c>
      <c r="H172" s="21">
        <v>24</v>
      </c>
      <c r="I172" s="21">
        <v>30</v>
      </c>
      <c r="J172" s="21">
        <v>21</v>
      </c>
      <c r="K172" s="21">
        <v>43</v>
      </c>
      <c r="L172" s="21">
        <v>37</v>
      </c>
      <c r="M172" s="21">
        <v>28</v>
      </c>
      <c r="N172" s="21">
        <v>29</v>
      </c>
      <c r="O172" s="61">
        <f t="shared" si="34"/>
        <v>353</v>
      </c>
    </row>
    <row r="173" spans="1:15" ht="15" customHeight="1">
      <c r="A173" s="397"/>
      <c r="B173" s="29" t="s">
        <v>154</v>
      </c>
      <c r="C173" s="21">
        <v>19</v>
      </c>
      <c r="D173" s="21">
        <v>23</v>
      </c>
      <c r="E173" s="21">
        <v>12</v>
      </c>
      <c r="F173" s="21">
        <v>20</v>
      </c>
      <c r="G173" s="21">
        <v>10</v>
      </c>
      <c r="H173" s="21">
        <v>16</v>
      </c>
      <c r="I173" s="21">
        <v>12</v>
      </c>
      <c r="J173" s="21">
        <v>14</v>
      </c>
      <c r="K173" s="21">
        <v>13</v>
      </c>
      <c r="L173" s="21">
        <v>21</v>
      </c>
      <c r="M173" s="21">
        <v>6</v>
      </c>
      <c r="N173" s="21">
        <v>20</v>
      </c>
      <c r="O173" s="61">
        <f t="shared" si="34"/>
        <v>186</v>
      </c>
    </row>
    <row r="174" spans="1:15" ht="15" customHeight="1">
      <c r="A174" s="397"/>
      <c r="B174" s="29" t="s">
        <v>147</v>
      </c>
      <c r="C174" s="21">
        <v>5</v>
      </c>
      <c r="D174" s="21">
        <v>3</v>
      </c>
      <c r="E174" s="21">
        <v>8</v>
      </c>
      <c r="F174" s="21">
        <v>5</v>
      </c>
      <c r="G174" s="21">
        <v>5</v>
      </c>
      <c r="H174" s="21">
        <v>5</v>
      </c>
      <c r="I174" s="21">
        <v>11</v>
      </c>
      <c r="J174" s="21">
        <v>12</v>
      </c>
      <c r="K174" s="21">
        <v>8</v>
      </c>
      <c r="L174" s="21">
        <v>9</v>
      </c>
      <c r="M174" s="21">
        <v>11</v>
      </c>
      <c r="N174" s="21">
        <v>13</v>
      </c>
      <c r="O174" s="61">
        <f t="shared" si="34"/>
        <v>95</v>
      </c>
    </row>
    <row r="175" spans="1:15" ht="15.75" customHeight="1" thickBot="1">
      <c r="A175" s="397"/>
      <c r="B175" s="31" t="s">
        <v>161</v>
      </c>
      <c r="C175" s="32">
        <v>11</v>
      </c>
      <c r="D175" s="32">
        <v>7</v>
      </c>
      <c r="E175" s="32">
        <v>6</v>
      </c>
      <c r="F175" s="32">
        <v>4</v>
      </c>
      <c r="G175" s="32">
        <v>6</v>
      </c>
      <c r="H175" s="32">
        <v>5</v>
      </c>
      <c r="I175" s="32">
        <v>8</v>
      </c>
      <c r="J175" s="32">
        <v>5</v>
      </c>
      <c r="K175" s="32">
        <v>6</v>
      </c>
      <c r="L175" s="32">
        <v>3</v>
      </c>
      <c r="M175" s="32">
        <v>3</v>
      </c>
      <c r="N175" s="32">
        <v>3</v>
      </c>
      <c r="O175" s="66">
        <f t="shared" si="34"/>
        <v>67</v>
      </c>
    </row>
    <row r="176" spans="1:15" ht="15.75" customHeight="1" thickBot="1">
      <c r="A176" s="397"/>
      <c r="B176" s="167" t="s">
        <v>162</v>
      </c>
      <c r="C176" s="168">
        <f>SUM(C177:C179)</f>
        <v>3120</v>
      </c>
      <c r="D176" s="168">
        <f t="shared" ref="D176:N176" si="35">SUM(D177:D179)</f>
        <v>3060</v>
      </c>
      <c r="E176" s="168">
        <f t="shared" si="35"/>
        <v>3729</v>
      </c>
      <c r="F176" s="168">
        <f t="shared" si="35"/>
        <v>5444</v>
      </c>
      <c r="G176" s="168">
        <f t="shared" si="35"/>
        <v>5361</v>
      </c>
      <c r="H176" s="168">
        <f t="shared" si="35"/>
        <v>4231</v>
      </c>
      <c r="I176" s="168">
        <f t="shared" si="35"/>
        <v>5366</v>
      </c>
      <c r="J176" s="168">
        <f t="shared" si="35"/>
        <v>5256</v>
      </c>
      <c r="K176" s="168">
        <f t="shared" si="35"/>
        <v>4823</v>
      </c>
      <c r="L176" s="168">
        <f t="shared" si="35"/>
        <v>5841</v>
      </c>
      <c r="M176" s="168">
        <f t="shared" si="35"/>
        <v>9036</v>
      </c>
      <c r="N176" s="168">
        <f t="shared" si="35"/>
        <v>5234</v>
      </c>
      <c r="O176" s="7">
        <f t="shared" si="29"/>
        <v>60501</v>
      </c>
    </row>
    <row r="177" spans="1:15" ht="15" customHeight="1">
      <c r="A177" s="397"/>
      <c r="B177" s="27" t="s">
        <v>165</v>
      </c>
      <c r="C177" s="28">
        <v>1419</v>
      </c>
      <c r="D177" s="28">
        <v>1849</v>
      </c>
      <c r="E177" s="28">
        <v>2478</v>
      </c>
      <c r="F177" s="28">
        <v>3809</v>
      </c>
      <c r="G177" s="28">
        <v>3655</v>
      </c>
      <c r="H177" s="28">
        <v>2827</v>
      </c>
      <c r="I177" s="28">
        <v>3679</v>
      </c>
      <c r="J177" s="28">
        <v>2862</v>
      </c>
      <c r="K177" s="28">
        <v>3274</v>
      </c>
      <c r="L177" s="28">
        <v>4196</v>
      </c>
      <c r="M177" s="28">
        <v>7737</v>
      </c>
      <c r="N177" s="28">
        <v>3907</v>
      </c>
      <c r="O177" s="57">
        <f>SUM(C177:N177)</f>
        <v>41692</v>
      </c>
    </row>
    <row r="178" spans="1:15" ht="15" customHeight="1">
      <c r="A178" s="397"/>
      <c r="B178" s="29" t="s">
        <v>163</v>
      </c>
      <c r="C178" s="21">
        <v>784</v>
      </c>
      <c r="D178" s="21">
        <v>659</v>
      </c>
      <c r="E178" s="21">
        <v>593</v>
      </c>
      <c r="F178" s="21">
        <v>756</v>
      </c>
      <c r="G178" s="21">
        <v>913</v>
      </c>
      <c r="H178" s="21">
        <v>614</v>
      </c>
      <c r="I178" s="21">
        <v>813</v>
      </c>
      <c r="J178" s="21">
        <v>1389</v>
      </c>
      <c r="K178" s="21">
        <v>710</v>
      </c>
      <c r="L178" s="21">
        <v>873</v>
      </c>
      <c r="M178" s="21">
        <v>648</v>
      </c>
      <c r="N178" s="21">
        <v>663</v>
      </c>
      <c r="O178" s="61">
        <f>SUM(C178:N178)</f>
        <v>9415</v>
      </c>
    </row>
    <row r="179" spans="1:15" ht="15" customHeight="1" thickBot="1">
      <c r="A179" s="397"/>
      <c r="B179" s="31" t="s">
        <v>164</v>
      </c>
      <c r="C179" s="32">
        <v>917</v>
      </c>
      <c r="D179" s="32">
        <v>552</v>
      </c>
      <c r="E179" s="32">
        <v>658</v>
      </c>
      <c r="F179" s="32">
        <v>879</v>
      </c>
      <c r="G179" s="32">
        <v>793</v>
      </c>
      <c r="H179" s="32">
        <v>790</v>
      </c>
      <c r="I179" s="32">
        <v>874</v>
      </c>
      <c r="J179" s="32">
        <v>1005</v>
      </c>
      <c r="K179" s="32">
        <v>839</v>
      </c>
      <c r="L179" s="32">
        <v>772</v>
      </c>
      <c r="M179" s="32">
        <v>651</v>
      </c>
      <c r="N179" s="32">
        <v>664</v>
      </c>
      <c r="O179" s="66">
        <f>SUM(C179:N179)</f>
        <v>9394</v>
      </c>
    </row>
    <row r="180" spans="1:15" ht="15" customHeight="1" thickBot="1">
      <c r="A180" s="397"/>
      <c r="B180" s="167" t="s">
        <v>166</v>
      </c>
      <c r="C180" s="168">
        <f>SUM(C181:C188)</f>
        <v>3402</v>
      </c>
      <c r="D180" s="168">
        <f t="shared" ref="D180:N180" si="36">SUM(D181:D188)</f>
        <v>2157</v>
      </c>
      <c r="E180" s="168">
        <f t="shared" si="36"/>
        <v>3000</v>
      </c>
      <c r="F180" s="168">
        <f t="shared" si="36"/>
        <v>3525</v>
      </c>
      <c r="G180" s="168">
        <f t="shared" si="36"/>
        <v>3124</v>
      </c>
      <c r="H180" s="168">
        <f t="shared" si="36"/>
        <v>3735</v>
      </c>
      <c r="I180" s="168">
        <f t="shared" si="36"/>
        <v>12115</v>
      </c>
      <c r="J180" s="168">
        <f t="shared" si="36"/>
        <v>13141</v>
      </c>
      <c r="K180" s="168">
        <f t="shared" si="36"/>
        <v>4107</v>
      </c>
      <c r="L180" s="168">
        <f t="shared" si="36"/>
        <v>4392</v>
      </c>
      <c r="M180" s="168">
        <f t="shared" si="36"/>
        <v>3396</v>
      </c>
      <c r="N180" s="168">
        <f t="shared" si="36"/>
        <v>2647</v>
      </c>
      <c r="O180" s="7">
        <f t="shared" si="29"/>
        <v>58741</v>
      </c>
    </row>
    <row r="181" spans="1:15" ht="15" customHeight="1">
      <c r="A181" s="397"/>
      <c r="B181" s="27" t="s">
        <v>172</v>
      </c>
      <c r="C181" s="28">
        <v>2011</v>
      </c>
      <c r="D181" s="28">
        <v>992</v>
      </c>
      <c r="E181" s="28">
        <v>1356</v>
      </c>
      <c r="F181" s="28">
        <v>1538</v>
      </c>
      <c r="G181" s="28">
        <v>1423</v>
      </c>
      <c r="H181" s="28">
        <v>1987</v>
      </c>
      <c r="I181" s="28">
        <v>6106</v>
      </c>
      <c r="J181" s="28">
        <v>7241</v>
      </c>
      <c r="K181" s="28">
        <v>2332</v>
      </c>
      <c r="L181" s="28">
        <v>1769</v>
      </c>
      <c r="M181" s="28">
        <v>1603</v>
      </c>
      <c r="N181" s="28">
        <v>1162</v>
      </c>
      <c r="O181" s="57">
        <f t="shared" ref="O181:O188" si="37">SUM(C181:N181)</f>
        <v>29520</v>
      </c>
    </row>
    <row r="182" spans="1:15" ht="15" customHeight="1">
      <c r="A182" s="397"/>
      <c r="B182" s="29" t="s">
        <v>167</v>
      </c>
      <c r="C182" s="21">
        <v>827</v>
      </c>
      <c r="D182" s="21">
        <v>677</v>
      </c>
      <c r="E182" s="21">
        <v>954</v>
      </c>
      <c r="F182" s="21">
        <v>1074</v>
      </c>
      <c r="G182" s="21">
        <v>941</v>
      </c>
      <c r="H182" s="21">
        <v>926</v>
      </c>
      <c r="I182" s="21">
        <v>4871</v>
      </c>
      <c r="J182" s="21">
        <v>4790</v>
      </c>
      <c r="K182" s="21">
        <v>1070</v>
      </c>
      <c r="L182" s="21">
        <v>1456</v>
      </c>
      <c r="M182" s="21">
        <v>992</v>
      </c>
      <c r="N182" s="21">
        <v>889</v>
      </c>
      <c r="O182" s="61">
        <f t="shared" si="37"/>
        <v>19467</v>
      </c>
    </row>
    <row r="183" spans="1:15" ht="15" customHeight="1">
      <c r="A183" s="397"/>
      <c r="B183" s="29" t="s">
        <v>174</v>
      </c>
      <c r="C183" s="21">
        <v>340</v>
      </c>
      <c r="D183" s="21">
        <v>304</v>
      </c>
      <c r="E183" s="21">
        <v>403</v>
      </c>
      <c r="F183" s="21">
        <v>555</v>
      </c>
      <c r="G183" s="21">
        <v>395</v>
      </c>
      <c r="H183" s="21">
        <v>382</v>
      </c>
      <c r="I183" s="21">
        <v>733</v>
      </c>
      <c r="J183" s="21">
        <v>746</v>
      </c>
      <c r="K183" s="21">
        <v>353</v>
      </c>
      <c r="L183" s="21">
        <v>562</v>
      </c>
      <c r="M183" s="21">
        <v>397</v>
      </c>
      <c r="N183" s="21">
        <v>328</v>
      </c>
      <c r="O183" s="61">
        <f t="shared" si="37"/>
        <v>5498</v>
      </c>
    </row>
    <row r="184" spans="1:15" ht="15" customHeight="1">
      <c r="A184" s="397"/>
      <c r="B184" s="29" t="s">
        <v>169</v>
      </c>
      <c r="C184" s="21">
        <v>126</v>
      </c>
      <c r="D184" s="21">
        <v>107</v>
      </c>
      <c r="E184" s="21">
        <v>145</v>
      </c>
      <c r="F184" s="21">
        <v>213</v>
      </c>
      <c r="G184" s="21">
        <v>248</v>
      </c>
      <c r="H184" s="21">
        <v>225</v>
      </c>
      <c r="I184" s="21">
        <v>269</v>
      </c>
      <c r="J184" s="21">
        <v>187</v>
      </c>
      <c r="K184" s="21">
        <v>202</v>
      </c>
      <c r="L184" s="21">
        <v>248</v>
      </c>
      <c r="M184" s="21">
        <v>211</v>
      </c>
      <c r="N184" s="21">
        <v>161</v>
      </c>
      <c r="O184" s="61">
        <f t="shared" si="37"/>
        <v>2342</v>
      </c>
    </row>
    <row r="185" spans="1:15" ht="15" customHeight="1">
      <c r="A185" s="397"/>
      <c r="B185" s="29" t="s">
        <v>173</v>
      </c>
      <c r="C185" s="21">
        <v>37</v>
      </c>
      <c r="D185" s="21">
        <v>26</v>
      </c>
      <c r="E185" s="21">
        <v>33</v>
      </c>
      <c r="F185" s="21">
        <v>94</v>
      </c>
      <c r="G185" s="21">
        <v>42</v>
      </c>
      <c r="H185" s="21">
        <v>71</v>
      </c>
      <c r="I185" s="21">
        <v>65</v>
      </c>
      <c r="J185" s="21">
        <v>91</v>
      </c>
      <c r="K185" s="21">
        <v>72</v>
      </c>
      <c r="L185" s="21">
        <v>70</v>
      </c>
      <c r="M185" s="21">
        <v>80</v>
      </c>
      <c r="N185" s="21">
        <v>36</v>
      </c>
      <c r="O185" s="61">
        <f t="shared" si="37"/>
        <v>717</v>
      </c>
    </row>
    <row r="186" spans="1:15" ht="15" customHeight="1">
      <c r="A186" s="397"/>
      <c r="B186" s="29" t="s">
        <v>171</v>
      </c>
      <c r="C186" s="21">
        <v>35</v>
      </c>
      <c r="D186" s="21">
        <v>22</v>
      </c>
      <c r="E186" s="21">
        <v>26</v>
      </c>
      <c r="F186" s="21">
        <v>24</v>
      </c>
      <c r="G186" s="21">
        <v>44</v>
      </c>
      <c r="H186" s="21">
        <v>81</v>
      </c>
      <c r="I186" s="21">
        <v>43</v>
      </c>
      <c r="J186" s="21">
        <v>48</v>
      </c>
      <c r="K186" s="21">
        <v>51</v>
      </c>
      <c r="L186" s="21">
        <v>111</v>
      </c>
      <c r="M186" s="21">
        <v>71</v>
      </c>
      <c r="N186" s="21">
        <v>47</v>
      </c>
      <c r="O186" s="61">
        <f t="shared" si="37"/>
        <v>603</v>
      </c>
    </row>
    <row r="187" spans="1:15" ht="15" customHeight="1">
      <c r="A187" s="397"/>
      <c r="B187" s="29" t="s">
        <v>168</v>
      </c>
      <c r="C187" s="21">
        <v>8</v>
      </c>
      <c r="D187" s="21">
        <v>19</v>
      </c>
      <c r="E187" s="21">
        <v>41</v>
      </c>
      <c r="F187" s="21">
        <v>15</v>
      </c>
      <c r="G187" s="21">
        <v>14</v>
      </c>
      <c r="H187" s="21">
        <v>41</v>
      </c>
      <c r="I187" s="21">
        <v>19</v>
      </c>
      <c r="J187" s="21">
        <v>26</v>
      </c>
      <c r="K187" s="21">
        <v>22</v>
      </c>
      <c r="L187" s="21">
        <v>120</v>
      </c>
      <c r="M187" s="21">
        <v>25</v>
      </c>
      <c r="N187" s="21">
        <v>21</v>
      </c>
      <c r="O187" s="61">
        <f t="shared" si="37"/>
        <v>371</v>
      </c>
    </row>
    <row r="188" spans="1:15" ht="15" customHeight="1" thickBot="1">
      <c r="A188" s="397"/>
      <c r="B188" s="31" t="s">
        <v>170</v>
      </c>
      <c r="C188" s="32">
        <v>18</v>
      </c>
      <c r="D188" s="32">
        <v>10</v>
      </c>
      <c r="E188" s="32">
        <v>42</v>
      </c>
      <c r="F188" s="32">
        <v>12</v>
      </c>
      <c r="G188" s="32">
        <v>17</v>
      </c>
      <c r="H188" s="32">
        <v>22</v>
      </c>
      <c r="I188" s="32">
        <v>9</v>
      </c>
      <c r="J188" s="32">
        <v>12</v>
      </c>
      <c r="K188" s="32">
        <v>5</v>
      </c>
      <c r="L188" s="32">
        <v>56</v>
      </c>
      <c r="M188" s="32">
        <v>17</v>
      </c>
      <c r="N188" s="32">
        <v>3</v>
      </c>
      <c r="O188" s="66">
        <f t="shared" si="37"/>
        <v>223</v>
      </c>
    </row>
    <row r="189" spans="1:15" ht="15" customHeight="1" thickBot="1">
      <c r="A189" s="397"/>
      <c r="B189" s="171" t="s">
        <v>175</v>
      </c>
      <c r="C189" s="160">
        <f>SUM(C190:C208)</f>
        <v>25245</v>
      </c>
      <c r="D189" s="160">
        <f t="shared" ref="D189:N189" si="38">SUM(D190:D208)</f>
        <v>19545</v>
      </c>
      <c r="E189" s="160">
        <f t="shared" si="38"/>
        <v>21920</v>
      </c>
      <c r="F189" s="160">
        <f t="shared" si="38"/>
        <v>34869</v>
      </c>
      <c r="G189" s="160">
        <f t="shared" si="38"/>
        <v>32147</v>
      </c>
      <c r="H189" s="160">
        <f t="shared" si="38"/>
        <v>26604</v>
      </c>
      <c r="I189" s="160">
        <f t="shared" si="38"/>
        <v>35943</v>
      </c>
      <c r="J189" s="160">
        <f t="shared" si="38"/>
        <v>65509</v>
      </c>
      <c r="K189" s="160">
        <f t="shared" si="38"/>
        <v>37564</v>
      </c>
      <c r="L189" s="160">
        <f t="shared" si="38"/>
        <v>35010</v>
      </c>
      <c r="M189" s="160">
        <f t="shared" si="38"/>
        <v>26740</v>
      </c>
      <c r="N189" s="160">
        <f t="shared" si="38"/>
        <v>23328</v>
      </c>
      <c r="O189" s="7">
        <f t="shared" ref="O189:O218" si="39">SUM(C189:N189)</f>
        <v>384424</v>
      </c>
    </row>
    <row r="190" spans="1:15" ht="15" customHeight="1">
      <c r="A190" s="397"/>
      <c r="B190" s="27" t="s">
        <v>179</v>
      </c>
      <c r="C190" s="28">
        <v>9235</v>
      </c>
      <c r="D190" s="28">
        <v>7024</v>
      </c>
      <c r="E190" s="28">
        <v>7910</v>
      </c>
      <c r="F190" s="28">
        <v>11590</v>
      </c>
      <c r="G190" s="28">
        <v>12968</v>
      </c>
      <c r="H190" s="28">
        <v>8894</v>
      </c>
      <c r="I190" s="28">
        <v>12361</v>
      </c>
      <c r="J190" s="28">
        <v>26427</v>
      </c>
      <c r="K190" s="28">
        <v>14467</v>
      </c>
      <c r="L190" s="28">
        <v>11007</v>
      </c>
      <c r="M190" s="28">
        <v>9719</v>
      </c>
      <c r="N190" s="28">
        <v>8563</v>
      </c>
      <c r="O190" s="57">
        <f t="shared" ref="O190:O208" si="40">SUM(C190:N190)</f>
        <v>140165</v>
      </c>
    </row>
    <row r="191" spans="1:15" ht="15" customHeight="1">
      <c r="A191" s="397"/>
      <c r="B191" s="29" t="s">
        <v>180</v>
      </c>
      <c r="C191" s="21">
        <v>4237</v>
      </c>
      <c r="D191" s="21">
        <v>2659</v>
      </c>
      <c r="E191" s="21">
        <v>3946</v>
      </c>
      <c r="F191" s="21">
        <v>6497</v>
      </c>
      <c r="G191" s="21">
        <v>5031</v>
      </c>
      <c r="H191" s="21">
        <v>5191</v>
      </c>
      <c r="I191" s="21">
        <v>8716</v>
      </c>
      <c r="J191" s="21">
        <v>16470</v>
      </c>
      <c r="K191" s="21">
        <v>7357</v>
      </c>
      <c r="L191" s="21">
        <v>8143</v>
      </c>
      <c r="M191" s="21">
        <v>4866</v>
      </c>
      <c r="N191" s="21">
        <v>3370</v>
      </c>
      <c r="O191" s="61">
        <f t="shared" si="40"/>
        <v>76483</v>
      </c>
    </row>
    <row r="192" spans="1:15" ht="15.75" customHeight="1">
      <c r="A192" s="397"/>
      <c r="B192" s="29" t="s">
        <v>192</v>
      </c>
      <c r="C192" s="21">
        <v>4311</v>
      </c>
      <c r="D192" s="21">
        <v>3987</v>
      </c>
      <c r="E192" s="21">
        <v>3892</v>
      </c>
      <c r="F192" s="21">
        <v>5621</v>
      </c>
      <c r="G192" s="21">
        <v>4984</v>
      </c>
      <c r="H192" s="21">
        <v>4610</v>
      </c>
      <c r="I192" s="21">
        <v>5561</v>
      </c>
      <c r="J192" s="21">
        <v>7620</v>
      </c>
      <c r="K192" s="21">
        <v>6551</v>
      </c>
      <c r="L192" s="21">
        <v>5268</v>
      </c>
      <c r="M192" s="21">
        <v>4532</v>
      </c>
      <c r="N192" s="21">
        <v>3759</v>
      </c>
      <c r="O192" s="61">
        <f t="shared" si="40"/>
        <v>60696</v>
      </c>
    </row>
    <row r="193" spans="1:15" ht="15.75" customHeight="1">
      <c r="A193" s="397"/>
      <c r="B193" s="29" t="s">
        <v>182</v>
      </c>
      <c r="C193" s="21">
        <v>2993</v>
      </c>
      <c r="D193" s="21">
        <v>2309</v>
      </c>
      <c r="E193" s="21">
        <v>2168</v>
      </c>
      <c r="F193" s="21">
        <v>3891</v>
      </c>
      <c r="G193" s="21">
        <v>3505</v>
      </c>
      <c r="H193" s="21">
        <v>2849</v>
      </c>
      <c r="I193" s="21">
        <v>2675</v>
      </c>
      <c r="J193" s="21">
        <v>4222</v>
      </c>
      <c r="K193" s="21">
        <v>3319</v>
      </c>
      <c r="L193" s="21">
        <v>3512</v>
      </c>
      <c r="M193" s="21">
        <v>2781</v>
      </c>
      <c r="N193" s="21">
        <v>2538</v>
      </c>
      <c r="O193" s="61">
        <f t="shared" si="40"/>
        <v>36762</v>
      </c>
    </row>
    <row r="194" spans="1:15" ht="15.75" customHeight="1">
      <c r="A194" s="397"/>
      <c r="B194" s="29" t="s">
        <v>178</v>
      </c>
      <c r="C194" s="21">
        <v>1080</v>
      </c>
      <c r="D194" s="21">
        <v>890</v>
      </c>
      <c r="E194" s="21">
        <v>647</v>
      </c>
      <c r="F194" s="21">
        <v>1431</v>
      </c>
      <c r="G194" s="21">
        <v>1132</v>
      </c>
      <c r="H194" s="21">
        <v>1000</v>
      </c>
      <c r="I194" s="21">
        <v>1675</v>
      </c>
      <c r="J194" s="21">
        <v>2756</v>
      </c>
      <c r="K194" s="21">
        <v>1540</v>
      </c>
      <c r="L194" s="22">
        <v>1409</v>
      </c>
      <c r="M194" s="21">
        <v>1197</v>
      </c>
      <c r="N194" s="21">
        <v>802</v>
      </c>
      <c r="O194" s="61">
        <f t="shared" si="40"/>
        <v>15559</v>
      </c>
    </row>
    <row r="195" spans="1:15" ht="15" customHeight="1">
      <c r="A195" s="397"/>
      <c r="B195" s="29" t="s">
        <v>190</v>
      </c>
      <c r="C195" s="21">
        <v>815</v>
      </c>
      <c r="D195" s="21">
        <v>640</v>
      </c>
      <c r="E195" s="21">
        <v>932</v>
      </c>
      <c r="F195" s="21">
        <v>2174</v>
      </c>
      <c r="G195" s="21">
        <v>920</v>
      </c>
      <c r="H195" s="21">
        <v>1011</v>
      </c>
      <c r="I195" s="21">
        <v>1258</v>
      </c>
      <c r="J195" s="21">
        <v>2584</v>
      </c>
      <c r="K195" s="21">
        <v>1113</v>
      </c>
      <c r="L195" s="21">
        <v>1140</v>
      </c>
      <c r="M195" s="21">
        <v>782</v>
      </c>
      <c r="N195" s="21">
        <v>1867</v>
      </c>
      <c r="O195" s="61">
        <f t="shared" si="40"/>
        <v>15236</v>
      </c>
    </row>
    <row r="196" spans="1:15" ht="15.75" customHeight="1">
      <c r="A196" s="397"/>
      <c r="B196" s="29" t="s">
        <v>191</v>
      </c>
      <c r="C196" s="21">
        <v>930</v>
      </c>
      <c r="D196" s="21">
        <v>684</v>
      </c>
      <c r="E196" s="21">
        <v>744</v>
      </c>
      <c r="F196" s="21">
        <v>1314</v>
      </c>
      <c r="G196" s="21">
        <v>1130</v>
      </c>
      <c r="H196" s="21">
        <v>954</v>
      </c>
      <c r="I196" s="21">
        <v>1280</v>
      </c>
      <c r="J196" s="21">
        <v>1919</v>
      </c>
      <c r="K196" s="21">
        <v>1134</v>
      </c>
      <c r="L196" s="21">
        <v>1763</v>
      </c>
      <c r="M196" s="21">
        <v>959</v>
      </c>
      <c r="N196" s="21">
        <v>766</v>
      </c>
      <c r="O196" s="61">
        <f t="shared" si="40"/>
        <v>13577</v>
      </c>
    </row>
    <row r="197" spans="1:15" ht="15.75" customHeight="1">
      <c r="A197" s="397"/>
      <c r="B197" s="29" t="s">
        <v>187</v>
      </c>
      <c r="C197" s="21">
        <v>719</v>
      </c>
      <c r="D197" s="21">
        <v>556</v>
      </c>
      <c r="E197" s="21">
        <v>698</v>
      </c>
      <c r="F197" s="21">
        <v>893</v>
      </c>
      <c r="G197" s="21">
        <v>1296</v>
      </c>
      <c r="H197" s="21">
        <v>880</v>
      </c>
      <c r="I197" s="21">
        <v>1177</v>
      </c>
      <c r="J197" s="21">
        <v>1963</v>
      </c>
      <c r="K197" s="21">
        <v>891</v>
      </c>
      <c r="L197" s="21">
        <v>1206</v>
      </c>
      <c r="M197" s="21">
        <v>842</v>
      </c>
      <c r="N197" s="21">
        <v>692</v>
      </c>
      <c r="O197" s="61">
        <f t="shared" si="40"/>
        <v>11813</v>
      </c>
    </row>
    <row r="198" spans="1:15" ht="15" customHeight="1">
      <c r="A198" s="397"/>
      <c r="B198" s="29" t="s">
        <v>177</v>
      </c>
      <c r="C198" s="21">
        <v>360</v>
      </c>
      <c r="D198" s="21">
        <v>301</v>
      </c>
      <c r="E198" s="21">
        <v>356</v>
      </c>
      <c r="F198" s="21">
        <v>770</v>
      </c>
      <c r="G198" s="21">
        <v>511</v>
      </c>
      <c r="H198" s="21">
        <v>427</v>
      </c>
      <c r="I198" s="21">
        <v>455</v>
      </c>
      <c r="J198" s="21">
        <v>664</v>
      </c>
      <c r="K198" s="21">
        <v>393</v>
      </c>
      <c r="L198" s="21">
        <v>806</v>
      </c>
      <c r="M198" s="21">
        <v>461</v>
      </c>
      <c r="N198" s="21">
        <v>275</v>
      </c>
      <c r="O198" s="61">
        <f t="shared" si="40"/>
        <v>5779</v>
      </c>
    </row>
    <row r="199" spans="1:15" ht="15" customHeight="1">
      <c r="A199" s="397"/>
      <c r="B199" s="29" t="s">
        <v>207</v>
      </c>
      <c r="C199" s="21">
        <v>284</v>
      </c>
      <c r="D199" s="21">
        <v>258</v>
      </c>
      <c r="E199" s="21">
        <v>324</v>
      </c>
      <c r="F199" s="21">
        <v>378</v>
      </c>
      <c r="G199" s="21">
        <v>348</v>
      </c>
      <c r="H199" s="21">
        <v>327</v>
      </c>
      <c r="I199" s="21">
        <v>408</v>
      </c>
      <c r="J199" s="21">
        <v>428</v>
      </c>
      <c r="K199" s="21">
        <v>372</v>
      </c>
      <c r="L199" s="21">
        <v>381</v>
      </c>
      <c r="M199" s="21">
        <v>341</v>
      </c>
      <c r="N199" s="21">
        <v>282</v>
      </c>
      <c r="O199" s="61">
        <f t="shared" si="40"/>
        <v>4131</v>
      </c>
    </row>
    <row r="200" spans="1:15" ht="15" customHeight="1">
      <c r="A200" s="397"/>
      <c r="B200" s="29" t="s">
        <v>188</v>
      </c>
      <c r="C200" s="21">
        <v>116</v>
      </c>
      <c r="D200" s="21">
        <v>122</v>
      </c>
      <c r="E200" s="21">
        <v>166</v>
      </c>
      <c r="F200" s="21">
        <v>111</v>
      </c>
      <c r="G200" s="21">
        <v>174</v>
      </c>
      <c r="H200" s="21">
        <v>255</v>
      </c>
      <c r="I200" s="21">
        <v>153</v>
      </c>
      <c r="J200" s="21">
        <v>199</v>
      </c>
      <c r="K200" s="21">
        <v>229</v>
      </c>
      <c r="L200" s="21">
        <v>200</v>
      </c>
      <c r="M200" s="21">
        <v>120</v>
      </c>
      <c r="N200" s="21">
        <v>262</v>
      </c>
      <c r="O200" s="61">
        <f t="shared" si="40"/>
        <v>2107</v>
      </c>
    </row>
    <row r="201" spans="1:15" ht="15" customHeight="1">
      <c r="A201" s="397"/>
      <c r="B201" s="29" t="s">
        <v>194</v>
      </c>
      <c r="C201" s="21">
        <v>109</v>
      </c>
      <c r="D201" s="21">
        <v>68</v>
      </c>
      <c r="E201" s="21">
        <v>83</v>
      </c>
      <c r="F201" s="21">
        <v>105</v>
      </c>
      <c r="G201" s="21">
        <v>85</v>
      </c>
      <c r="H201" s="21">
        <v>107</v>
      </c>
      <c r="I201" s="21">
        <v>121</v>
      </c>
      <c r="J201" s="21">
        <v>152</v>
      </c>
      <c r="K201" s="21">
        <v>96</v>
      </c>
      <c r="L201" s="21">
        <v>106</v>
      </c>
      <c r="M201" s="21">
        <v>93</v>
      </c>
      <c r="N201" s="21">
        <v>91</v>
      </c>
      <c r="O201" s="61">
        <f t="shared" si="40"/>
        <v>1216</v>
      </c>
    </row>
    <row r="202" spans="1:15" ht="15.75" customHeight="1">
      <c r="A202" s="397"/>
      <c r="B202" s="29" t="s">
        <v>184</v>
      </c>
      <c r="C202" s="21">
        <v>21</v>
      </c>
      <c r="D202" s="21">
        <v>20</v>
      </c>
      <c r="E202" s="21">
        <v>32</v>
      </c>
      <c r="F202" s="21">
        <v>52</v>
      </c>
      <c r="G202" s="21">
        <v>41</v>
      </c>
      <c r="H202" s="21">
        <v>48</v>
      </c>
      <c r="I202" s="21">
        <v>47</v>
      </c>
      <c r="J202" s="21">
        <v>51</v>
      </c>
      <c r="K202" s="21">
        <v>22</v>
      </c>
      <c r="L202" s="21">
        <v>22</v>
      </c>
      <c r="M202" s="21">
        <v>19</v>
      </c>
      <c r="N202" s="21">
        <v>22</v>
      </c>
      <c r="O202" s="61">
        <f t="shared" si="40"/>
        <v>397</v>
      </c>
    </row>
    <row r="203" spans="1:15" ht="15.75" customHeight="1">
      <c r="A203" s="397"/>
      <c r="B203" s="29" t="s">
        <v>185</v>
      </c>
      <c r="C203" s="21">
        <v>21</v>
      </c>
      <c r="D203" s="21">
        <v>21</v>
      </c>
      <c r="E203" s="21">
        <v>13</v>
      </c>
      <c r="F203" s="21">
        <v>25</v>
      </c>
      <c r="G203" s="21">
        <v>13</v>
      </c>
      <c r="H203" s="21">
        <v>26</v>
      </c>
      <c r="I203" s="21">
        <v>36</v>
      </c>
      <c r="J203" s="21">
        <v>39</v>
      </c>
      <c r="K203" s="21">
        <v>64</v>
      </c>
      <c r="L203" s="21">
        <v>28</v>
      </c>
      <c r="M203" s="21">
        <v>15</v>
      </c>
      <c r="N203" s="21">
        <v>22</v>
      </c>
      <c r="O203" s="61">
        <f t="shared" si="40"/>
        <v>323</v>
      </c>
    </row>
    <row r="204" spans="1:15" ht="15" customHeight="1">
      <c r="A204" s="397"/>
      <c r="B204" s="29" t="s">
        <v>193</v>
      </c>
      <c r="C204" s="21">
        <v>9</v>
      </c>
      <c r="D204" s="21">
        <v>3</v>
      </c>
      <c r="E204" s="21">
        <v>3</v>
      </c>
      <c r="F204" s="21">
        <v>5</v>
      </c>
      <c r="G204" s="21">
        <v>4</v>
      </c>
      <c r="H204" s="21">
        <v>7</v>
      </c>
      <c r="I204" s="21">
        <v>11</v>
      </c>
      <c r="J204" s="21">
        <v>6</v>
      </c>
      <c r="K204" s="21">
        <v>5</v>
      </c>
      <c r="L204" s="21">
        <v>3</v>
      </c>
      <c r="M204" s="21">
        <v>9</v>
      </c>
      <c r="N204" s="21">
        <v>10</v>
      </c>
      <c r="O204" s="61">
        <f t="shared" si="40"/>
        <v>75</v>
      </c>
    </row>
    <row r="205" spans="1:15" ht="15" customHeight="1">
      <c r="A205" s="397"/>
      <c r="B205" s="29" t="s">
        <v>186</v>
      </c>
      <c r="C205" s="21">
        <v>4</v>
      </c>
      <c r="D205" s="21">
        <v>2</v>
      </c>
      <c r="E205" s="21">
        <v>5</v>
      </c>
      <c r="F205" s="21">
        <v>6</v>
      </c>
      <c r="G205" s="21">
        <v>1</v>
      </c>
      <c r="H205" s="21">
        <v>13</v>
      </c>
      <c r="I205" s="21">
        <v>7</v>
      </c>
      <c r="J205" s="21">
        <v>8</v>
      </c>
      <c r="K205" s="21">
        <v>0</v>
      </c>
      <c r="L205" s="21">
        <v>11</v>
      </c>
      <c r="M205" s="21">
        <v>2</v>
      </c>
      <c r="N205" s="21">
        <v>4</v>
      </c>
      <c r="O205" s="61">
        <f t="shared" si="40"/>
        <v>63</v>
      </c>
    </row>
    <row r="206" spans="1:15" ht="15.75" customHeight="1">
      <c r="A206" s="397"/>
      <c r="B206" s="29" t="s">
        <v>189</v>
      </c>
      <c r="C206" s="21">
        <v>0</v>
      </c>
      <c r="D206" s="21">
        <v>0</v>
      </c>
      <c r="E206" s="21">
        <v>0</v>
      </c>
      <c r="F206" s="21">
        <v>0</v>
      </c>
      <c r="G206" s="21">
        <v>0</v>
      </c>
      <c r="H206" s="21">
        <v>2</v>
      </c>
      <c r="I206" s="21">
        <v>2</v>
      </c>
      <c r="J206" s="21">
        <v>0</v>
      </c>
      <c r="K206" s="21">
        <v>8</v>
      </c>
      <c r="L206" s="21">
        <v>2</v>
      </c>
      <c r="M206" s="21">
        <v>1</v>
      </c>
      <c r="N206" s="21">
        <v>0</v>
      </c>
      <c r="O206" s="61">
        <f t="shared" si="40"/>
        <v>15</v>
      </c>
    </row>
    <row r="207" spans="1:15" ht="15.75" customHeight="1">
      <c r="A207" s="397"/>
      <c r="B207" s="29" t="s">
        <v>183</v>
      </c>
      <c r="C207" s="21">
        <v>1</v>
      </c>
      <c r="D207" s="21">
        <v>1</v>
      </c>
      <c r="E207" s="21">
        <v>0</v>
      </c>
      <c r="F207" s="21">
        <v>1</v>
      </c>
      <c r="G207" s="21">
        <v>1</v>
      </c>
      <c r="H207" s="21">
        <v>0</v>
      </c>
      <c r="I207" s="21">
        <v>0</v>
      </c>
      <c r="J207" s="21">
        <v>0</v>
      </c>
      <c r="K207" s="21">
        <v>3</v>
      </c>
      <c r="L207" s="21">
        <v>3</v>
      </c>
      <c r="M207" s="21">
        <v>1</v>
      </c>
      <c r="N207" s="21">
        <v>3</v>
      </c>
      <c r="O207" s="61">
        <f t="shared" si="40"/>
        <v>14</v>
      </c>
    </row>
    <row r="208" spans="1:15" ht="15" customHeight="1" thickBot="1">
      <c r="A208" s="397"/>
      <c r="B208" s="31" t="s">
        <v>176</v>
      </c>
      <c r="C208" s="32">
        <v>0</v>
      </c>
      <c r="D208" s="32">
        <v>0</v>
      </c>
      <c r="E208" s="32">
        <v>1</v>
      </c>
      <c r="F208" s="32">
        <v>5</v>
      </c>
      <c r="G208" s="32">
        <v>3</v>
      </c>
      <c r="H208" s="32">
        <v>3</v>
      </c>
      <c r="I208" s="32">
        <v>0</v>
      </c>
      <c r="J208" s="32">
        <v>1</v>
      </c>
      <c r="K208" s="32">
        <v>0</v>
      </c>
      <c r="L208" s="32">
        <v>0</v>
      </c>
      <c r="M208" s="32">
        <v>0</v>
      </c>
      <c r="N208" s="32">
        <v>0</v>
      </c>
      <c r="O208" s="66">
        <f t="shared" si="40"/>
        <v>13</v>
      </c>
    </row>
    <row r="209" spans="1:15" ht="15" customHeight="1" thickBot="1">
      <c r="A209" s="397"/>
      <c r="B209" s="25" t="s">
        <v>195</v>
      </c>
      <c r="C209" s="26">
        <f>C210+C213+C215</f>
        <v>5527</v>
      </c>
      <c r="D209" s="26">
        <f t="shared" ref="D209:N209" si="41">D210+D213+D215</f>
        <v>3390</v>
      </c>
      <c r="E209" s="26">
        <f t="shared" si="41"/>
        <v>2082</v>
      </c>
      <c r="F209" s="26">
        <f t="shared" si="41"/>
        <v>3380</v>
      </c>
      <c r="G209" s="26">
        <f t="shared" si="41"/>
        <v>3604</v>
      </c>
      <c r="H209" s="26">
        <f t="shared" si="41"/>
        <v>5414</v>
      </c>
      <c r="I209" s="26">
        <f t="shared" si="41"/>
        <v>7213</v>
      </c>
      <c r="J209" s="26">
        <f t="shared" si="41"/>
        <v>8926</v>
      </c>
      <c r="K209" s="26">
        <f t="shared" si="41"/>
        <v>6306</v>
      </c>
      <c r="L209" s="26">
        <f t="shared" si="41"/>
        <v>6255</v>
      </c>
      <c r="M209" s="26">
        <f t="shared" si="41"/>
        <v>4921</v>
      </c>
      <c r="N209" s="26">
        <f t="shared" si="41"/>
        <v>3943</v>
      </c>
      <c r="O209" s="7">
        <f t="shared" si="39"/>
        <v>60961</v>
      </c>
    </row>
    <row r="210" spans="1:15" ht="15" customHeight="1" thickBot="1">
      <c r="A210" s="397"/>
      <c r="B210" s="167" t="s">
        <v>196</v>
      </c>
      <c r="C210" s="168">
        <f>SUM(C211:C212)</f>
        <v>5508</v>
      </c>
      <c r="D210" s="168">
        <f t="shared" ref="D210:N210" si="42">SUM(D211:D212)</f>
        <v>3387</v>
      </c>
      <c r="E210" s="168">
        <f t="shared" si="42"/>
        <v>2077</v>
      </c>
      <c r="F210" s="168">
        <f t="shared" si="42"/>
        <v>3354</v>
      </c>
      <c r="G210" s="168">
        <f t="shared" si="42"/>
        <v>3601</v>
      </c>
      <c r="H210" s="168">
        <f t="shared" si="42"/>
        <v>5409</v>
      </c>
      <c r="I210" s="168">
        <f t="shared" si="42"/>
        <v>7158</v>
      </c>
      <c r="J210" s="168">
        <f t="shared" si="42"/>
        <v>8924</v>
      </c>
      <c r="K210" s="168">
        <f t="shared" si="42"/>
        <v>6298</v>
      </c>
      <c r="L210" s="168">
        <f t="shared" si="42"/>
        <v>6252</v>
      </c>
      <c r="M210" s="168">
        <f t="shared" si="42"/>
        <v>4920</v>
      </c>
      <c r="N210" s="168">
        <f t="shared" si="42"/>
        <v>3927</v>
      </c>
      <c r="O210" s="7">
        <f t="shared" si="39"/>
        <v>60815</v>
      </c>
    </row>
    <row r="211" spans="1:15" ht="15.75" customHeight="1">
      <c r="A211" s="397"/>
      <c r="B211" s="27" t="s">
        <v>197</v>
      </c>
      <c r="C211" s="28">
        <v>5341</v>
      </c>
      <c r="D211" s="28">
        <v>3257</v>
      </c>
      <c r="E211" s="28">
        <v>1957</v>
      </c>
      <c r="F211" s="28">
        <v>3203</v>
      </c>
      <c r="G211" s="28">
        <v>3391</v>
      </c>
      <c r="H211" s="28">
        <v>5194</v>
      </c>
      <c r="I211" s="28">
        <v>6937</v>
      </c>
      <c r="J211" s="28">
        <v>8738</v>
      </c>
      <c r="K211" s="28">
        <v>6090</v>
      </c>
      <c r="L211" s="28">
        <v>6073</v>
      </c>
      <c r="M211" s="28">
        <v>4702</v>
      </c>
      <c r="N211" s="28">
        <v>3755</v>
      </c>
      <c r="O211" s="57">
        <f t="shared" si="39"/>
        <v>58638</v>
      </c>
    </row>
    <row r="212" spans="1:15" ht="15.75" customHeight="1" thickBot="1">
      <c r="A212" s="397"/>
      <c r="B212" s="31" t="s">
        <v>198</v>
      </c>
      <c r="C212" s="32">
        <v>167</v>
      </c>
      <c r="D212" s="32">
        <v>130</v>
      </c>
      <c r="E212" s="32">
        <v>120</v>
      </c>
      <c r="F212" s="32">
        <v>151</v>
      </c>
      <c r="G212" s="32">
        <v>210</v>
      </c>
      <c r="H212" s="32">
        <v>215</v>
      </c>
      <c r="I212" s="32">
        <v>221</v>
      </c>
      <c r="J212" s="32">
        <v>186</v>
      </c>
      <c r="K212" s="32">
        <v>208</v>
      </c>
      <c r="L212" s="32">
        <v>179</v>
      </c>
      <c r="M212" s="32">
        <v>218</v>
      </c>
      <c r="N212" s="32">
        <v>172</v>
      </c>
      <c r="O212" s="66">
        <f t="shared" si="39"/>
        <v>2177</v>
      </c>
    </row>
    <row r="213" spans="1:15" ht="15" customHeight="1" thickBot="1">
      <c r="A213" s="397"/>
      <c r="B213" s="167" t="s">
        <v>199</v>
      </c>
      <c r="C213" s="168">
        <f t="shared" ref="C213:N213" si="43">SUM(C214:C214)</f>
        <v>19</v>
      </c>
      <c r="D213" s="168">
        <f t="shared" si="43"/>
        <v>3</v>
      </c>
      <c r="E213" s="168">
        <f t="shared" si="43"/>
        <v>5</v>
      </c>
      <c r="F213" s="168">
        <f t="shared" si="43"/>
        <v>26</v>
      </c>
      <c r="G213" s="168">
        <f t="shared" si="43"/>
        <v>3</v>
      </c>
      <c r="H213" s="168">
        <f t="shared" si="43"/>
        <v>5</v>
      </c>
      <c r="I213" s="168">
        <f t="shared" si="43"/>
        <v>55</v>
      </c>
      <c r="J213" s="168">
        <f t="shared" si="43"/>
        <v>2</v>
      </c>
      <c r="K213" s="168">
        <f t="shared" si="43"/>
        <v>8</v>
      </c>
      <c r="L213" s="168">
        <f t="shared" si="43"/>
        <v>2</v>
      </c>
      <c r="M213" s="168">
        <f t="shared" si="43"/>
        <v>1</v>
      </c>
      <c r="N213" s="168">
        <f t="shared" si="43"/>
        <v>16</v>
      </c>
      <c r="O213" s="7">
        <f t="shared" si="39"/>
        <v>145</v>
      </c>
    </row>
    <row r="214" spans="1:15" ht="15.75" customHeight="1" thickBot="1">
      <c r="A214" s="397"/>
      <c r="B214" s="27" t="s">
        <v>200</v>
      </c>
      <c r="C214" s="28">
        <v>19</v>
      </c>
      <c r="D214" s="28">
        <v>3</v>
      </c>
      <c r="E214" s="28">
        <v>5</v>
      </c>
      <c r="F214" s="28">
        <v>26</v>
      </c>
      <c r="G214" s="28">
        <v>3</v>
      </c>
      <c r="H214" s="28">
        <v>5</v>
      </c>
      <c r="I214" s="28">
        <v>55</v>
      </c>
      <c r="J214" s="28">
        <v>2</v>
      </c>
      <c r="K214" s="28">
        <v>8</v>
      </c>
      <c r="L214" s="28">
        <v>2</v>
      </c>
      <c r="M214" s="28">
        <v>1</v>
      </c>
      <c r="N214" s="28">
        <v>16</v>
      </c>
      <c r="O214" s="57">
        <f t="shared" si="39"/>
        <v>145</v>
      </c>
    </row>
    <row r="215" spans="1:15" ht="15.75" customHeight="1" thickBot="1">
      <c r="A215" s="397"/>
      <c r="B215" s="25" t="s">
        <v>333</v>
      </c>
      <c r="C215" s="26">
        <f t="shared" ref="C215:N215" si="44">SUM(C216:C216)</f>
        <v>0</v>
      </c>
      <c r="D215" s="26">
        <f t="shared" si="44"/>
        <v>0</v>
      </c>
      <c r="E215" s="26">
        <f t="shared" si="44"/>
        <v>0</v>
      </c>
      <c r="F215" s="26">
        <f t="shared" si="44"/>
        <v>0</v>
      </c>
      <c r="G215" s="26">
        <f t="shared" si="44"/>
        <v>0</v>
      </c>
      <c r="H215" s="26">
        <f t="shared" si="44"/>
        <v>0</v>
      </c>
      <c r="I215" s="26">
        <f t="shared" si="44"/>
        <v>0</v>
      </c>
      <c r="J215" s="26">
        <f t="shared" si="44"/>
        <v>0</v>
      </c>
      <c r="K215" s="26">
        <f t="shared" si="44"/>
        <v>0</v>
      </c>
      <c r="L215" s="26">
        <f t="shared" si="44"/>
        <v>1</v>
      </c>
      <c r="M215" s="26">
        <f t="shared" si="44"/>
        <v>0</v>
      </c>
      <c r="N215" s="26">
        <f t="shared" si="44"/>
        <v>0</v>
      </c>
      <c r="O215" s="7">
        <f t="shared" si="39"/>
        <v>1</v>
      </c>
    </row>
    <row r="216" spans="1:15" ht="15" customHeight="1" thickBot="1">
      <c r="A216" s="397"/>
      <c r="B216" s="29" t="s">
        <v>332</v>
      </c>
      <c r="C216" s="21">
        <v>0</v>
      </c>
      <c r="D216" s="21">
        <v>0</v>
      </c>
      <c r="E216" s="21">
        <v>0</v>
      </c>
      <c r="F216" s="21">
        <v>0</v>
      </c>
      <c r="G216" s="21">
        <v>0</v>
      </c>
      <c r="H216" s="21">
        <v>0</v>
      </c>
      <c r="I216" s="21">
        <v>0</v>
      </c>
      <c r="J216" s="21">
        <v>0</v>
      </c>
      <c r="K216" s="21">
        <v>0</v>
      </c>
      <c r="L216" s="21">
        <v>1</v>
      </c>
      <c r="M216" s="21">
        <v>0</v>
      </c>
      <c r="N216" s="21">
        <v>0</v>
      </c>
      <c r="O216" s="61">
        <f t="shared" si="39"/>
        <v>1</v>
      </c>
    </row>
    <row r="217" spans="1:15" ht="15.75" customHeight="1" thickBot="1">
      <c r="A217" s="397"/>
      <c r="B217" s="25" t="s">
        <v>202</v>
      </c>
      <c r="C217" s="26">
        <f>C218</f>
        <v>82</v>
      </c>
      <c r="D217" s="26">
        <f t="shared" ref="D217:N217" si="45">D218</f>
        <v>84</v>
      </c>
      <c r="E217" s="26">
        <f t="shared" si="45"/>
        <v>85</v>
      </c>
      <c r="F217" s="26">
        <f t="shared" si="45"/>
        <v>80</v>
      </c>
      <c r="G217" s="26">
        <f t="shared" si="45"/>
        <v>56</v>
      </c>
      <c r="H217" s="26">
        <f t="shared" si="45"/>
        <v>80</v>
      </c>
      <c r="I217" s="26">
        <f t="shared" si="45"/>
        <v>202</v>
      </c>
      <c r="J217" s="26">
        <f t="shared" si="45"/>
        <v>145</v>
      </c>
      <c r="K217" s="26">
        <f t="shared" si="45"/>
        <v>145</v>
      </c>
      <c r="L217" s="26">
        <f t="shared" si="45"/>
        <v>90</v>
      </c>
      <c r="M217" s="26">
        <f t="shared" si="45"/>
        <v>89</v>
      </c>
      <c r="N217" s="26">
        <f t="shared" si="45"/>
        <v>57</v>
      </c>
      <c r="O217" s="7">
        <f t="shared" si="39"/>
        <v>1195</v>
      </c>
    </row>
    <row r="218" spans="1:15" ht="15.75" customHeight="1" thickBot="1">
      <c r="A218" s="397"/>
      <c r="B218" s="25" t="s">
        <v>203</v>
      </c>
      <c r="C218" s="26">
        <f>SUM(C219:C221)</f>
        <v>82</v>
      </c>
      <c r="D218" s="26">
        <f t="shared" ref="D218:N218" si="46">SUM(D219:D221)</f>
        <v>84</v>
      </c>
      <c r="E218" s="26">
        <f t="shared" si="46"/>
        <v>85</v>
      </c>
      <c r="F218" s="26">
        <f t="shared" si="46"/>
        <v>80</v>
      </c>
      <c r="G218" s="26">
        <f t="shared" si="46"/>
        <v>56</v>
      </c>
      <c r="H218" s="26">
        <f t="shared" si="46"/>
        <v>80</v>
      </c>
      <c r="I218" s="26">
        <f t="shared" si="46"/>
        <v>202</v>
      </c>
      <c r="J218" s="26">
        <f t="shared" si="46"/>
        <v>145</v>
      </c>
      <c r="K218" s="26">
        <f t="shared" si="46"/>
        <v>145</v>
      </c>
      <c r="L218" s="26">
        <f t="shared" si="46"/>
        <v>90</v>
      </c>
      <c r="M218" s="26">
        <f t="shared" si="46"/>
        <v>89</v>
      </c>
      <c r="N218" s="26">
        <f t="shared" si="46"/>
        <v>57</v>
      </c>
      <c r="O218" s="7">
        <f t="shared" si="39"/>
        <v>1195</v>
      </c>
    </row>
    <row r="219" spans="1:15" ht="15" customHeight="1">
      <c r="A219" s="397"/>
      <c r="B219" s="27" t="s">
        <v>206</v>
      </c>
      <c r="C219" s="28">
        <v>39</v>
      </c>
      <c r="D219" s="28">
        <v>50</v>
      </c>
      <c r="E219" s="28">
        <v>42</v>
      </c>
      <c r="F219" s="28">
        <v>31</v>
      </c>
      <c r="G219" s="28">
        <v>25</v>
      </c>
      <c r="H219" s="28">
        <v>38</v>
      </c>
      <c r="I219" s="28">
        <v>110</v>
      </c>
      <c r="J219" s="28">
        <v>56</v>
      </c>
      <c r="K219" s="28">
        <v>47</v>
      </c>
      <c r="L219" s="28">
        <v>27</v>
      </c>
      <c r="M219" s="28">
        <v>32</v>
      </c>
      <c r="N219" s="28">
        <v>18</v>
      </c>
      <c r="O219" s="57">
        <f>SUM(C219:N219)</f>
        <v>515</v>
      </c>
    </row>
    <row r="220" spans="1:15" ht="15" customHeight="1">
      <c r="A220" s="397"/>
      <c r="B220" s="29" t="s">
        <v>205</v>
      </c>
      <c r="C220" s="21">
        <v>16</v>
      </c>
      <c r="D220" s="21">
        <v>21</v>
      </c>
      <c r="E220" s="21">
        <v>23</v>
      </c>
      <c r="F220" s="21">
        <v>22</v>
      </c>
      <c r="G220" s="21">
        <v>15</v>
      </c>
      <c r="H220" s="21">
        <v>28</v>
      </c>
      <c r="I220" s="21">
        <v>40</v>
      </c>
      <c r="J220" s="21">
        <v>23</v>
      </c>
      <c r="K220" s="21">
        <v>56</v>
      </c>
      <c r="L220" s="21">
        <v>28</v>
      </c>
      <c r="M220" s="21">
        <v>45</v>
      </c>
      <c r="N220" s="21">
        <v>27</v>
      </c>
      <c r="O220" s="61">
        <f>SUM(C220:N220)</f>
        <v>344</v>
      </c>
    </row>
    <row r="221" spans="1:15" ht="15.75" customHeight="1" thickBot="1">
      <c r="A221" s="398"/>
      <c r="B221" s="31" t="s">
        <v>204</v>
      </c>
      <c r="C221" s="32">
        <v>27</v>
      </c>
      <c r="D221" s="32">
        <v>13</v>
      </c>
      <c r="E221" s="32">
        <v>20</v>
      </c>
      <c r="F221" s="32">
        <v>27</v>
      </c>
      <c r="G221" s="32">
        <v>16</v>
      </c>
      <c r="H221" s="32">
        <v>14</v>
      </c>
      <c r="I221" s="32">
        <v>52</v>
      </c>
      <c r="J221" s="32">
        <v>66</v>
      </c>
      <c r="K221" s="32">
        <v>42</v>
      </c>
      <c r="L221" s="32">
        <v>35</v>
      </c>
      <c r="M221" s="32">
        <v>12</v>
      </c>
      <c r="N221" s="32">
        <v>12</v>
      </c>
      <c r="O221" s="66">
        <f>SUM(C221:N221)</f>
        <v>336</v>
      </c>
    </row>
    <row r="222" spans="1:15">
      <c r="A222" s="3" t="s">
        <v>335</v>
      </c>
      <c r="B222" s="199"/>
      <c r="C222" s="3"/>
      <c r="D222" s="3"/>
      <c r="E222" s="3"/>
      <c r="F222" s="3"/>
      <c r="G222" s="3"/>
      <c r="H222" s="3"/>
      <c r="I222" s="3"/>
      <c r="J222" s="3" t="s">
        <v>297</v>
      </c>
      <c r="K222" s="3"/>
      <c r="L222" s="3"/>
      <c r="M222" s="3"/>
      <c r="N222" s="3"/>
      <c r="O222" s="45"/>
    </row>
    <row r="223" spans="1:15">
      <c r="C223" s="39"/>
      <c r="D223" s="39"/>
      <c r="E223" s="39"/>
      <c r="F223" s="39"/>
      <c r="G223" s="39"/>
      <c r="H223" s="39"/>
      <c r="I223" s="39"/>
      <c r="J223" s="39"/>
      <c r="K223" s="39"/>
      <c r="L223" s="39"/>
      <c r="M223" s="39"/>
      <c r="N223" s="39"/>
      <c r="O223" s="212"/>
    </row>
    <row r="224" spans="1:15">
      <c r="C224" s="39"/>
      <c r="D224" s="39"/>
      <c r="E224" s="39"/>
      <c r="F224" s="39"/>
      <c r="G224" s="39"/>
      <c r="H224" s="39"/>
      <c r="I224" s="39"/>
      <c r="J224" s="39"/>
      <c r="K224" s="39"/>
      <c r="L224" s="39"/>
      <c r="M224" s="39"/>
      <c r="N224" s="39"/>
      <c r="O224" s="212"/>
    </row>
    <row r="225" spans="3:15">
      <c r="C225" s="39"/>
      <c r="D225" s="39"/>
      <c r="E225" s="39"/>
      <c r="F225" s="39"/>
      <c r="G225" s="39"/>
      <c r="H225" s="39"/>
      <c r="I225" s="39"/>
      <c r="J225" s="39"/>
      <c r="K225" s="39"/>
      <c r="L225" s="39"/>
      <c r="M225" s="39"/>
      <c r="N225" s="39"/>
      <c r="O225" s="212"/>
    </row>
    <row r="226" spans="3:15">
      <c r="C226" s="39"/>
      <c r="D226" s="39"/>
      <c r="E226" s="39"/>
      <c r="F226" s="39"/>
      <c r="G226" s="39"/>
      <c r="H226" s="39"/>
      <c r="I226" s="39"/>
      <c r="J226" s="39"/>
      <c r="K226" s="39"/>
      <c r="L226" s="39"/>
      <c r="M226" s="39"/>
      <c r="N226" s="39"/>
      <c r="O226" s="212"/>
    </row>
    <row r="227" spans="3:15">
      <c r="C227" s="39"/>
      <c r="D227" s="39"/>
      <c r="E227" s="39"/>
      <c r="F227" s="39"/>
      <c r="G227" s="39"/>
      <c r="H227" s="39"/>
      <c r="I227" s="39"/>
      <c r="J227" s="39"/>
      <c r="K227" s="39"/>
      <c r="L227" s="39"/>
      <c r="M227" s="39"/>
      <c r="N227" s="39"/>
      <c r="O227" s="212"/>
    </row>
    <row r="228" spans="3:15">
      <c r="C228" s="39"/>
      <c r="D228" s="39"/>
      <c r="E228" s="39"/>
      <c r="F228" s="39"/>
      <c r="G228" s="39"/>
      <c r="H228" s="39"/>
      <c r="I228" s="39"/>
      <c r="J228" s="39"/>
      <c r="K228" s="39"/>
      <c r="L228" s="39"/>
      <c r="M228" s="39"/>
      <c r="N228" s="39"/>
      <c r="O228" s="212"/>
    </row>
    <row r="229" spans="3:15">
      <c r="C229" s="39"/>
      <c r="D229" s="39"/>
      <c r="E229" s="39"/>
      <c r="F229" s="39"/>
      <c r="G229" s="39"/>
      <c r="H229" s="39"/>
      <c r="I229" s="39"/>
      <c r="J229" s="39"/>
      <c r="K229" s="39"/>
      <c r="L229" s="39"/>
      <c r="M229" s="39"/>
      <c r="N229" s="39"/>
      <c r="O229" s="212"/>
    </row>
    <row r="230" spans="3:15">
      <c r="C230" s="39"/>
      <c r="D230" s="39"/>
      <c r="E230" s="39"/>
      <c r="F230" s="39"/>
      <c r="G230" s="39"/>
      <c r="H230" s="39"/>
      <c r="I230" s="39"/>
      <c r="J230" s="39"/>
      <c r="K230" s="39"/>
      <c r="L230" s="39"/>
      <c r="M230" s="39"/>
      <c r="N230" s="39"/>
      <c r="O230" s="212"/>
    </row>
    <row r="231" spans="3:15">
      <c r="C231" s="39"/>
      <c r="D231" s="39"/>
      <c r="E231" s="39"/>
      <c r="F231" s="39"/>
      <c r="G231" s="39"/>
      <c r="H231" s="39"/>
      <c r="I231" s="39"/>
      <c r="J231" s="39"/>
      <c r="K231" s="39"/>
      <c r="L231" s="39"/>
      <c r="M231" s="39"/>
      <c r="N231" s="39"/>
      <c r="O231" s="212"/>
    </row>
    <row r="232" spans="3:15">
      <c r="C232" s="39"/>
      <c r="D232" s="39"/>
      <c r="E232" s="39"/>
      <c r="F232" s="39"/>
      <c r="G232" s="39"/>
      <c r="H232" s="39"/>
      <c r="I232" s="39"/>
      <c r="J232" s="39"/>
      <c r="K232" s="39"/>
      <c r="L232" s="39"/>
      <c r="M232" s="39"/>
      <c r="N232" s="39"/>
      <c r="O232" s="212"/>
    </row>
    <row r="233" spans="3:15">
      <c r="C233" s="39"/>
      <c r="D233" s="39"/>
      <c r="E233" s="39"/>
      <c r="F233" s="39"/>
      <c r="G233" s="39"/>
      <c r="H233" s="39"/>
      <c r="I233" s="39"/>
      <c r="J233" s="39"/>
      <c r="K233" s="39"/>
      <c r="L233" s="39"/>
      <c r="M233" s="39"/>
      <c r="N233" s="39"/>
      <c r="O233" s="212"/>
    </row>
    <row r="234" spans="3:15">
      <c r="C234" s="39"/>
      <c r="D234" s="39"/>
      <c r="E234" s="39"/>
      <c r="F234" s="39"/>
      <c r="G234" s="39"/>
      <c r="H234" s="39"/>
      <c r="I234" s="39"/>
      <c r="J234" s="39"/>
      <c r="K234" s="39"/>
      <c r="L234" s="39"/>
      <c r="M234" s="39"/>
      <c r="N234" s="39"/>
      <c r="O234" s="212"/>
    </row>
    <row r="235" spans="3:15">
      <c r="C235" s="39"/>
      <c r="D235" s="39"/>
      <c r="E235" s="39"/>
      <c r="F235" s="39"/>
      <c r="G235" s="39"/>
      <c r="H235" s="39"/>
      <c r="I235" s="39"/>
      <c r="J235" s="39"/>
      <c r="K235" s="39"/>
      <c r="L235" s="39"/>
      <c r="M235" s="39"/>
      <c r="N235" s="39"/>
      <c r="O235" s="212"/>
    </row>
    <row r="236" spans="3:15">
      <c r="C236" s="39"/>
      <c r="D236" s="39"/>
      <c r="E236" s="39"/>
      <c r="F236" s="39"/>
      <c r="G236" s="39"/>
      <c r="H236" s="39"/>
      <c r="I236" s="39"/>
      <c r="J236" s="39"/>
      <c r="K236" s="39"/>
      <c r="L236" s="39"/>
      <c r="M236" s="39"/>
      <c r="N236" s="39"/>
      <c r="O236" s="212"/>
    </row>
    <row r="237" spans="3:15">
      <c r="C237" s="39"/>
      <c r="D237" s="39"/>
      <c r="E237" s="39"/>
      <c r="F237" s="39"/>
      <c r="G237" s="39"/>
      <c r="H237" s="39"/>
      <c r="I237" s="39"/>
      <c r="J237" s="39"/>
      <c r="K237" s="39"/>
      <c r="L237" s="39"/>
      <c r="M237" s="39"/>
      <c r="N237" s="39"/>
      <c r="O237" s="212"/>
    </row>
    <row r="238" spans="3:15">
      <c r="C238" s="39"/>
      <c r="D238" s="39"/>
      <c r="E238" s="39"/>
      <c r="F238" s="39"/>
      <c r="G238" s="39"/>
      <c r="H238" s="39"/>
      <c r="I238" s="39"/>
      <c r="J238" s="39"/>
      <c r="K238" s="39"/>
      <c r="L238" s="39"/>
      <c r="M238" s="39"/>
      <c r="N238" s="39"/>
      <c r="O238" s="212"/>
    </row>
    <row r="239" spans="3:15">
      <c r="C239" s="39"/>
      <c r="D239" s="39"/>
      <c r="E239" s="39"/>
      <c r="F239" s="39"/>
      <c r="G239" s="39"/>
      <c r="H239" s="39"/>
      <c r="I239" s="39"/>
      <c r="J239" s="39"/>
      <c r="K239" s="39"/>
      <c r="L239" s="39"/>
      <c r="M239" s="39"/>
      <c r="N239" s="39"/>
      <c r="O239" s="212"/>
    </row>
    <row r="240" spans="3:15">
      <c r="C240" s="39"/>
      <c r="D240" s="39"/>
      <c r="E240" s="39"/>
      <c r="F240" s="39"/>
      <c r="G240" s="39"/>
      <c r="H240" s="39"/>
      <c r="I240" s="39"/>
      <c r="J240" s="39"/>
      <c r="K240" s="39"/>
      <c r="L240" s="39"/>
      <c r="M240" s="39"/>
      <c r="N240" s="39"/>
      <c r="O240" s="212"/>
    </row>
    <row r="241" spans="3:15">
      <c r="C241" s="39"/>
      <c r="D241" s="39"/>
      <c r="E241" s="39"/>
      <c r="F241" s="39"/>
      <c r="G241" s="39"/>
      <c r="H241" s="39"/>
      <c r="I241" s="39"/>
      <c r="J241" s="39"/>
      <c r="K241" s="39"/>
      <c r="L241" s="39"/>
      <c r="M241" s="39"/>
      <c r="N241" s="39"/>
      <c r="O241" s="212"/>
    </row>
    <row r="242" spans="3:15">
      <c r="C242" s="39"/>
      <c r="D242" s="39"/>
      <c r="E242" s="39"/>
      <c r="F242" s="39"/>
      <c r="G242" s="39"/>
      <c r="H242" s="39"/>
      <c r="I242" s="39"/>
      <c r="J242" s="39"/>
      <c r="K242" s="39"/>
      <c r="L242" s="39"/>
      <c r="M242" s="39"/>
      <c r="N242" s="39"/>
      <c r="O242" s="212"/>
    </row>
    <row r="243" spans="3:15">
      <c r="C243" s="39"/>
      <c r="D243" s="39"/>
      <c r="E243" s="39"/>
      <c r="F243" s="39"/>
      <c r="G243" s="39"/>
      <c r="H243" s="39"/>
      <c r="I243" s="39"/>
      <c r="J243" s="39"/>
      <c r="K243" s="39"/>
      <c r="L243" s="39"/>
      <c r="M243" s="39"/>
      <c r="N243" s="39"/>
      <c r="O243" s="212"/>
    </row>
    <row r="244" spans="3:15">
      <c r="C244" s="39"/>
      <c r="D244" s="39"/>
      <c r="E244" s="39"/>
      <c r="F244" s="39"/>
      <c r="G244" s="39"/>
      <c r="H244" s="39"/>
      <c r="I244" s="39"/>
      <c r="J244" s="39"/>
      <c r="K244" s="39"/>
      <c r="L244" s="39"/>
      <c r="M244" s="39"/>
      <c r="N244" s="39"/>
      <c r="O244" s="212"/>
    </row>
    <row r="245" spans="3:15">
      <c r="C245" s="39"/>
      <c r="D245" s="39"/>
      <c r="E245" s="39"/>
      <c r="F245" s="39"/>
      <c r="G245" s="39"/>
      <c r="H245" s="39"/>
      <c r="I245" s="39"/>
      <c r="J245" s="39"/>
      <c r="K245" s="39"/>
      <c r="L245" s="39"/>
      <c r="M245" s="39"/>
      <c r="N245" s="39"/>
      <c r="O245" s="212"/>
    </row>
    <row r="246" spans="3:15">
      <c r="C246" s="39"/>
      <c r="D246" s="39"/>
      <c r="E246" s="39"/>
      <c r="F246" s="39"/>
      <c r="G246" s="39"/>
      <c r="H246" s="39"/>
      <c r="I246" s="39"/>
      <c r="J246" s="39"/>
      <c r="K246" s="39"/>
      <c r="L246" s="39"/>
      <c r="M246" s="39"/>
      <c r="N246" s="39"/>
      <c r="O246" s="212"/>
    </row>
    <row r="247" spans="3:15">
      <c r="C247" s="39"/>
      <c r="D247" s="39"/>
      <c r="E247" s="39"/>
      <c r="F247" s="39"/>
      <c r="G247" s="39"/>
      <c r="H247" s="39"/>
      <c r="I247" s="39"/>
      <c r="J247" s="39"/>
      <c r="K247" s="39"/>
      <c r="L247" s="39"/>
      <c r="M247" s="39"/>
      <c r="N247" s="39"/>
      <c r="O247" s="212"/>
    </row>
    <row r="248" spans="3:15">
      <c r="C248" s="39"/>
      <c r="D248" s="39"/>
      <c r="E248" s="39"/>
      <c r="F248" s="39"/>
      <c r="G248" s="39"/>
      <c r="H248" s="39"/>
      <c r="I248" s="39"/>
      <c r="J248" s="39"/>
      <c r="K248" s="39"/>
      <c r="L248" s="39"/>
      <c r="M248" s="39"/>
      <c r="N248" s="39"/>
      <c r="O248" s="212"/>
    </row>
    <row r="249" spans="3:15">
      <c r="C249" s="39"/>
      <c r="D249" s="39"/>
      <c r="E249" s="39"/>
      <c r="F249" s="39"/>
      <c r="G249" s="39"/>
      <c r="H249" s="39"/>
      <c r="I249" s="39"/>
      <c r="J249" s="39"/>
      <c r="K249" s="39"/>
      <c r="L249" s="39"/>
      <c r="M249" s="39"/>
      <c r="N249" s="39"/>
      <c r="O249" s="212"/>
    </row>
    <row r="250" spans="3:15">
      <c r="C250" s="39"/>
      <c r="D250" s="39"/>
      <c r="E250" s="39"/>
      <c r="F250" s="39"/>
      <c r="G250" s="39"/>
      <c r="H250" s="39"/>
      <c r="I250" s="39"/>
      <c r="J250" s="39"/>
      <c r="K250" s="39"/>
      <c r="L250" s="39"/>
      <c r="M250" s="39"/>
      <c r="N250" s="39"/>
      <c r="O250" s="212"/>
    </row>
    <row r="251" spans="3:15">
      <c r="C251" s="39"/>
      <c r="D251" s="39"/>
      <c r="E251" s="39"/>
      <c r="F251" s="39"/>
      <c r="G251" s="39"/>
      <c r="H251" s="39"/>
      <c r="I251" s="39"/>
      <c r="J251" s="39"/>
      <c r="K251" s="39"/>
      <c r="L251" s="39"/>
      <c r="M251" s="39"/>
      <c r="N251" s="39"/>
      <c r="O251" s="212"/>
    </row>
    <row r="252" spans="3:15">
      <c r="C252" s="39"/>
      <c r="D252" s="39"/>
      <c r="E252" s="39"/>
      <c r="F252" s="39"/>
      <c r="G252" s="39"/>
      <c r="H252" s="39"/>
      <c r="I252" s="39"/>
      <c r="J252" s="39"/>
      <c r="K252" s="39"/>
      <c r="L252" s="39"/>
      <c r="M252" s="39"/>
      <c r="N252" s="39"/>
      <c r="O252" s="212"/>
    </row>
    <row r="253" spans="3:15">
      <c r="C253" s="39"/>
      <c r="D253" s="39"/>
      <c r="E253" s="39"/>
      <c r="F253" s="39"/>
      <c r="G253" s="39"/>
      <c r="H253" s="39"/>
      <c r="I253" s="39"/>
      <c r="J253" s="39"/>
      <c r="K253" s="39"/>
      <c r="L253" s="39"/>
      <c r="M253" s="39"/>
      <c r="N253" s="39"/>
      <c r="O253" s="212"/>
    </row>
    <row r="254" spans="3:15">
      <c r="C254" s="39"/>
      <c r="D254" s="39"/>
      <c r="E254" s="39"/>
      <c r="F254" s="39"/>
      <c r="G254" s="39"/>
      <c r="H254" s="39"/>
      <c r="I254" s="39"/>
      <c r="J254" s="39"/>
      <c r="K254" s="39"/>
      <c r="L254" s="39"/>
      <c r="M254" s="39"/>
      <c r="N254" s="39"/>
      <c r="O254" s="212"/>
    </row>
    <row r="255" spans="3:15">
      <c r="C255" s="39"/>
      <c r="D255" s="39"/>
      <c r="E255" s="39"/>
      <c r="F255" s="39"/>
      <c r="G255" s="39"/>
      <c r="H255" s="39"/>
      <c r="I255" s="39"/>
      <c r="J255" s="39"/>
      <c r="K255" s="39"/>
      <c r="L255" s="39"/>
      <c r="M255" s="39"/>
      <c r="N255" s="39"/>
      <c r="O255" s="212"/>
    </row>
    <row r="256" spans="3:15">
      <c r="C256" s="39"/>
      <c r="D256" s="39"/>
      <c r="E256" s="39"/>
      <c r="F256" s="39"/>
      <c r="G256" s="39"/>
      <c r="H256" s="39"/>
      <c r="I256" s="39"/>
      <c r="J256" s="39"/>
      <c r="K256" s="39"/>
      <c r="L256" s="39"/>
      <c r="M256" s="39"/>
      <c r="N256" s="39"/>
      <c r="O256" s="212"/>
    </row>
    <row r="257" spans="3:15">
      <c r="C257" s="39"/>
      <c r="D257" s="39"/>
      <c r="E257" s="39"/>
      <c r="F257" s="39"/>
      <c r="G257" s="39"/>
      <c r="H257" s="39"/>
      <c r="I257" s="39"/>
      <c r="J257" s="39"/>
      <c r="K257" s="39"/>
      <c r="L257" s="39"/>
      <c r="M257" s="39"/>
      <c r="N257" s="39"/>
      <c r="O257" s="212"/>
    </row>
    <row r="258" spans="3:15">
      <c r="C258" s="39"/>
      <c r="D258" s="39"/>
      <c r="E258" s="39"/>
      <c r="F258" s="39"/>
      <c r="G258" s="39"/>
      <c r="H258" s="39"/>
      <c r="I258" s="39"/>
      <c r="J258" s="39"/>
      <c r="K258" s="39"/>
      <c r="L258" s="39"/>
      <c r="M258" s="39"/>
      <c r="N258" s="39"/>
      <c r="O258" s="212"/>
    </row>
    <row r="259" spans="3:15">
      <c r="C259" s="39"/>
      <c r="D259" s="39"/>
      <c r="E259" s="39"/>
      <c r="F259" s="39"/>
      <c r="G259" s="39"/>
      <c r="H259" s="39"/>
      <c r="I259" s="39"/>
      <c r="J259" s="39"/>
      <c r="K259" s="39"/>
      <c r="L259" s="39"/>
      <c r="M259" s="39"/>
      <c r="N259" s="39"/>
      <c r="O259" s="212"/>
    </row>
    <row r="260" spans="3:15">
      <c r="C260" s="39"/>
      <c r="D260" s="39"/>
      <c r="E260" s="39"/>
      <c r="F260" s="39"/>
      <c r="G260" s="39"/>
      <c r="H260" s="39"/>
      <c r="I260" s="39"/>
      <c r="J260" s="39"/>
      <c r="K260" s="39"/>
      <c r="L260" s="39"/>
      <c r="M260" s="39"/>
      <c r="N260" s="39"/>
      <c r="O260" s="212"/>
    </row>
    <row r="261" spans="3:15">
      <c r="C261" s="39"/>
      <c r="D261" s="39"/>
      <c r="E261" s="39"/>
      <c r="F261" s="39"/>
      <c r="G261" s="39"/>
      <c r="H261" s="39"/>
      <c r="I261" s="39"/>
      <c r="J261" s="39"/>
      <c r="K261" s="39"/>
      <c r="L261" s="39"/>
      <c r="M261" s="39"/>
      <c r="N261" s="39"/>
      <c r="O261" s="212"/>
    </row>
    <row r="262" spans="3:15">
      <c r="C262" s="39"/>
      <c r="D262" s="39"/>
      <c r="E262" s="39"/>
      <c r="F262" s="39"/>
      <c r="G262" s="39"/>
      <c r="H262" s="39"/>
      <c r="I262" s="39"/>
      <c r="J262" s="39"/>
      <c r="K262" s="39"/>
      <c r="L262" s="39"/>
      <c r="M262" s="39"/>
      <c r="N262" s="39"/>
      <c r="O262" s="212"/>
    </row>
    <row r="263" spans="3:15">
      <c r="C263" s="39"/>
      <c r="D263" s="39"/>
      <c r="E263" s="39"/>
      <c r="F263" s="39"/>
      <c r="G263" s="39"/>
      <c r="H263" s="39"/>
      <c r="I263" s="39"/>
      <c r="J263" s="39"/>
      <c r="K263" s="39"/>
      <c r="L263" s="39"/>
      <c r="M263" s="39"/>
      <c r="N263" s="39"/>
      <c r="O263" s="212"/>
    </row>
    <row r="264" spans="3:15">
      <c r="C264" s="39"/>
      <c r="D264" s="39"/>
      <c r="E264" s="39"/>
      <c r="F264" s="39"/>
      <c r="G264" s="39"/>
      <c r="H264" s="39"/>
      <c r="I264" s="39"/>
      <c r="J264" s="39"/>
      <c r="K264" s="39"/>
      <c r="L264" s="39"/>
      <c r="M264" s="39"/>
      <c r="N264" s="39"/>
      <c r="O264" s="212"/>
    </row>
    <row r="265" spans="3:15">
      <c r="C265" s="39"/>
      <c r="D265" s="39"/>
      <c r="E265" s="39"/>
      <c r="F265" s="39"/>
      <c r="G265" s="39"/>
      <c r="H265" s="39"/>
      <c r="I265" s="39"/>
      <c r="J265" s="39"/>
      <c r="K265" s="39"/>
      <c r="L265" s="39"/>
      <c r="M265" s="39"/>
      <c r="N265" s="39"/>
      <c r="O265" s="212"/>
    </row>
    <row r="266" spans="3:15">
      <c r="C266" s="39"/>
      <c r="D266" s="39"/>
      <c r="E266" s="39"/>
      <c r="F266" s="39"/>
      <c r="G266" s="39"/>
      <c r="H266" s="39"/>
      <c r="I266" s="39"/>
      <c r="J266" s="39"/>
      <c r="K266" s="39"/>
      <c r="L266" s="39"/>
      <c r="M266" s="39"/>
      <c r="N266" s="39"/>
      <c r="O266" s="212"/>
    </row>
    <row r="267" spans="3:15">
      <c r="C267" s="39"/>
      <c r="D267" s="39"/>
      <c r="E267" s="39"/>
      <c r="F267" s="39"/>
      <c r="G267" s="39"/>
      <c r="H267" s="39"/>
      <c r="I267" s="39"/>
      <c r="J267" s="39"/>
      <c r="K267" s="39"/>
      <c r="L267" s="39"/>
      <c r="M267" s="39"/>
      <c r="N267" s="39"/>
      <c r="O267" s="212"/>
    </row>
    <row r="268" spans="3:15">
      <c r="C268" s="39"/>
      <c r="D268" s="39"/>
      <c r="E268" s="39"/>
      <c r="F268" s="39"/>
      <c r="G268" s="39"/>
      <c r="H268" s="39"/>
      <c r="I268" s="39"/>
      <c r="J268" s="39"/>
      <c r="K268" s="39"/>
      <c r="L268" s="39"/>
      <c r="M268" s="39"/>
      <c r="N268" s="39"/>
      <c r="O268" s="212"/>
    </row>
    <row r="269" spans="3:15">
      <c r="C269" s="39"/>
      <c r="D269" s="39"/>
      <c r="E269" s="39"/>
      <c r="F269" s="39"/>
      <c r="G269" s="39"/>
      <c r="H269" s="39"/>
      <c r="I269" s="39"/>
      <c r="J269" s="39"/>
      <c r="K269" s="39"/>
      <c r="L269" s="39"/>
      <c r="M269" s="39"/>
      <c r="N269" s="39"/>
      <c r="O269" s="212"/>
    </row>
    <row r="270" spans="3:15">
      <c r="C270" s="39"/>
      <c r="D270" s="39"/>
      <c r="E270" s="39"/>
      <c r="F270" s="39"/>
      <c r="G270" s="39"/>
      <c r="H270" s="39"/>
      <c r="I270" s="39"/>
      <c r="J270" s="39"/>
      <c r="K270" s="39"/>
      <c r="L270" s="39"/>
      <c r="M270" s="39"/>
      <c r="N270" s="39"/>
      <c r="O270" s="212"/>
    </row>
    <row r="271" spans="3:15">
      <c r="C271" s="39"/>
      <c r="D271" s="39"/>
      <c r="E271" s="39"/>
      <c r="F271" s="39"/>
      <c r="G271" s="39"/>
      <c r="H271" s="39"/>
      <c r="I271" s="39"/>
      <c r="J271" s="39"/>
      <c r="K271" s="39"/>
      <c r="L271" s="39"/>
      <c r="M271" s="39"/>
      <c r="N271" s="39"/>
      <c r="O271" s="212"/>
    </row>
    <row r="272" spans="3:15">
      <c r="C272" s="39"/>
      <c r="D272" s="39"/>
      <c r="E272" s="39"/>
      <c r="F272" s="39"/>
      <c r="G272" s="39"/>
      <c r="H272" s="39"/>
      <c r="I272" s="39"/>
      <c r="J272" s="39"/>
      <c r="K272" s="39"/>
      <c r="L272" s="39"/>
      <c r="M272" s="39"/>
      <c r="N272" s="39"/>
      <c r="O272" s="212"/>
    </row>
    <row r="273" spans="3:15">
      <c r="C273" s="39"/>
      <c r="D273" s="39"/>
      <c r="E273" s="39"/>
      <c r="F273" s="39"/>
      <c r="G273" s="39"/>
      <c r="H273" s="39"/>
      <c r="I273" s="39"/>
      <c r="J273" s="39"/>
      <c r="K273" s="39"/>
      <c r="L273" s="39"/>
      <c r="M273" s="39"/>
      <c r="N273" s="39"/>
      <c r="O273" s="212"/>
    </row>
    <row r="274" spans="3:15">
      <c r="C274" s="39"/>
      <c r="D274" s="39"/>
      <c r="E274" s="39"/>
      <c r="F274" s="39"/>
      <c r="G274" s="39"/>
      <c r="H274" s="39"/>
      <c r="I274" s="39"/>
      <c r="J274" s="39"/>
      <c r="K274" s="39"/>
      <c r="L274" s="39"/>
      <c r="M274" s="39"/>
      <c r="N274" s="39"/>
      <c r="O274" s="212"/>
    </row>
    <row r="275" spans="3:15">
      <c r="C275" s="39"/>
      <c r="D275" s="39"/>
      <c r="E275" s="39"/>
      <c r="F275" s="39"/>
      <c r="G275" s="39"/>
      <c r="H275" s="39"/>
      <c r="I275" s="39"/>
      <c r="J275" s="39"/>
      <c r="K275" s="39"/>
      <c r="L275" s="39"/>
      <c r="M275" s="39"/>
      <c r="N275" s="39"/>
      <c r="O275" s="212"/>
    </row>
    <row r="276" spans="3:15">
      <c r="C276" s="39"/>
      <c r="D276" s="39"/>
      <c r="E276" s="39"/>
      <c r="F276" s="39"/>
      <c r="G276" s="39"/>
      <c r="H276" s="39"/>
      <c r="I276" s="39"/>
      <c r="J276" s="39"/>
      <c r="K276" s="39"/>
      <c r="L276" s="39"/>
      <c r="M276" s="39"/>
      <c r="N276" s="39"/>
      <c r="O276" s="212"/>
    </row>
    <row r="277" spans="3:15">
      <c r="C277" s="39"/>
      <c r="D277" s="39"/>
      <c r="E277" s="39"/>
      <c r="F277" s="39"/>
      <c r="G277" s="39"/>
      <c r="H277" s="39"/>
      <c r="I277" s="39"/>
      <c r="J277" s="39"/>
      <c r="K277" s="39"/>
      <c r="L277" s="39"/>
      <c r="M277" s="39"/>
      <c r="N277" s="39"/>
      <c r="O277" s="212"/>
    </row>
    <row r="278" spans="3:15">
      <c r="C278" s="39"/>
      <c r="D278" s="39"/>
      <c r="E278" s="39"/>
      <c r="F278" s="39"/>
      <c r="G278" s="39"/>
      <c r="H278" s="39"/>
      <c r="I278" s="39"/>
      <c r="J278" s="39"/>
      <c r="K278" s="39"/>
      <c r="L278" s="39"/>
      <c r="M278" s="39"/>
      <c r="N278" s="39"/>
      <c r="O278" s="212"/>
    </row>
    <row r="279" spans="3:15">
      <c r="C279" s="39"/>
      <c r="D279" s="39"/>
      <c r="E279" s="39"/>
      <c r="F279" s="39"/>
      <c r="G279" s="39"/>
      <c r="H279" s="39"/>
      <c r="I279" s="39"/>
      <c r="J279" s="39"/>
      <c r="K279" s="39"/>
      <c r="L279" s="39"/>
      <c r="M279" s="39"/>
      <c r="N279" s="39"/>
      <c r="O279" s="212"/>
    </row>
    <row r="280" spans="3:15">
      <c r="C280" s="39"/>
      <c r="D280" s="39"/>
      <c r="E280" s="39"/>
      <c r="F280" s="39"/>
      <c r="G280" s="39"/>
      <c r="H280" s="39"/>
      <c r="I280" s="39"/>
      <c r="J280" s="39"/>
      <c r="K280" s="39"/>
      <c r="L280" s="39"/>
      <c r="M280" s="39"/>
      <c r="N280" s="39"/>
      <c r="O280" s="212"/>
    </row>
    <row r="281" spans="3:15">
      <c r="C281" s="39"/>
      <c r="D281" s="39"/>
      <c r="E281" s="39"/>
      <c r="F281" s="39"/>
      <c r="G281" s="39"/>
      <c r="H281" s="39"/>
      <c r="I281" s="39"/>
      <c r="J281" s="39"/>
      <c r="K281" s="39"/>
      <c r="L281" s="39"/>
      <c r="M281" s="39"/>
      <c r="N281" s="39"/>
      <c r="O281" s="212"/>
    </row>
    <row r="282" spans="3:15">
      <c r="C282" s="39"/>
      <c r="D282" s="39"/>
      <c r="E282" s="39"/>
      <c r="F282" s="39"/>
      <c r="G282" s="39"/>
      <c r="H282" s="39"/>
      <c r="I282" s="39"/>
      <c r="J282" s="39"/>
      <c r="K282" s="39"/>
      <c r="L282" s="39"/>
      <c r="M282" s="39"/>
      <c r="N282" s="39"/>
      <c r="O282" s="212"/>
    </row>
    <row r="283" spans="3:15">
      <c r="C283" s="39"/>
      <c r="D283" s="39"/>
      <c r="E283" s="39"/>
      <c r="F283" s="39"/>
      <c r="G283" s="39"/>
      <c r="H283" s="39"/>
      <c r="I283" s="39"/>
      <c r="J283" s="39"/>
      <c r="K283" s="39"/>
      <c r="L283" s="39"/>
      <c r="M283" s="39"/>
      <c r="N283" s="39"/>
      <c r="O283" s="212"/>
    </row>
    <row r="284" spans="3:15">
      <c r="C284" s="39"/>
      <c r="D284" s="39"/>
      <c r="E284" s="39"/>
      <c r="F284" s="39"/>
      <c r="G284" s="39"/>
      <c r="H284" s="39"/>
      <c r="I284" s="39"/>
      <c r="J284" s="39"/>
      <c r="K284" s="39"/>
      <c r="L284" s="39"/>
      <c r="M284" s="39"/>
      <c r="N284" s="39"/>
      <c r="O284" s="212"/>
    </row>
    <row r="285" spans="3:15">
      <c r="C285" s="39"/>
      <c r="D285" s="39"/>
      <c r="E285" s="39"/>
      <c r="F285" s="39"/>
      <c r="G285" s="39"/>
      <c r="H285" s="39"/>
      <c r="I285" s="39"/>
      <c r="J285" s="39"/>
      <c r="K285" s="39"/>
      <c r="L285" s="39"/>
      <c r="M285" s="39"/>
      <c r="N285" s="39"/>
      <c r="O285" s="212"/>
    </row>
    <row r="286" spans="3:15">
      <c r="C286" s="39"/>
      <c r="D286" s="39"/>
      <c r="E286" s="39"/>
      <c r="F286" s="39"/>
      <c r="G286" s="39"/>
      <c r="H286" s="39"/>
      <c r="I286" s="39"/>
      <c r="J286" s="39"/>
      <c r="K286" s="39"/>
      <c r="L286" s="39"/>
      <c r="M286" s="39"/>
      <c r="N286" s="39"/>
      <c r="O286" s="212"/>
    </row>
    <row r="287" spans="3:15">
      <c r="C287" s="39"/>
      <c r="D287" s="39"/>
      <c r="E287" s="39"/>
      <c r="F287" s="39"/>
      <c r="G287" s="39"/>
      <c r="H287" s="39"/>
      <c r="I287" s="39"/>
      <c r="J287" s="39"/>
      <c r="K287" s="39"/>
      <c r="L287" s="39"/>
      <c r="M287" s="39"/>
      <c r="N287" s="39"/>
      <c r="O287" s="212"/>
    </row>
    <row r="288" spans="3:15">
      <c r="C288" s="39"/>
      <c r="D288" s="39"/>
      <c r="E288" s="39"/>
      <c r="F288" s="39"/>
      <c r="G288" s="39"/>
      <c r="H288" s="39"/>
      <c r="I288" s="39"/>
      <c r="J288" s="39"/>
      <c r="K288" s="39"/>
      <c r="L288" s="39"/>
      <c r="M288" s="39"/>
      <c r="N288" s="39"/>
      <c r="O288" s="212"/>
    </row>
    <row r="289" spans="3:15">
      <c r="C289" s="39"/>
      <c r="D289" s="39"/>
      <c r="E289" s="39"/>
      <c r="F289" s="39"/>
      <c r="G289" s="39"/>
      <c r="H289" s="39"/>
      <c r="I289" s="39"/>
      <c r="J289" s="39"/>
      <c r="K289" s="39"/>
      <c r="L289" s="39"/>
      <c r="M289" s="39"/>
      <c r="N289" s="39"/>
      <c r="O289" s="212"/>
    </row>
    <row r="290" spans="3:15">
      <c r="C290" s="39"/>
      <c r="D290" s="39"/>
      <c r="E290" s="39"/>
      <c r="F290" s="39"/>
      <c r="G290" s="39"/>
      <c r="H290" s="39"/>
      <c r="I290" s="39"/>
      <c r="J290" s="39"/>
      <c r="K290" s="39"/>
      <c r="L290" s="39"/>
      <c r="M290" s="39"/>
      <c r="N290" s="39"/>
      <c r="O290" s="212"/>
    </row>
    <row r="291" spans="3:15">
      <c r="C291" s="39"/>
      <c r="D291" s="39"/>
      <c r="E291" s="39"/>
      <c r="F291" s="39"/>
      <c r="G291" s="39"/>
      <c r="H291" s="39"/>
      <c r="I291" s="39"/>
      <c r="J291" s="39"/>
      <c r="K291" s="39"/>
      <c r="L291" s="39"/>
      <c r="M291" s="39"/>
      <c r="N291" s="39"/>
      <c r="O291" s="212"/>
    </row>
    <row r="292" spans="3:15">
      <c r="C292" s="39"/>
      <c r="D292" s="39"/>
      <c r="E292" s="39"/>
      <c r="F292" s="39"/>
      <c r="G292" s="39"/>
      <c r="H292" s="39"/>
      <c r="I292" s="39"/>
      <c r="J292" s="39"/>
      <c r="K292" s="39"/>
      <c r="L292" s="39"/>
      <c r="M292" s="39"/>
      <c r="N292" s="39"/>
      <c r="O292" s="212"/>
    </row>
    <row r="293" spans="3:15">
      <c r="C293" s="39"/>
      <c r="D293" s="39"/>
      <c r="E293" s="39"/>
      <c r="F293" s="39"/>
      <c r="G293" s="39"/>
      <c r="H293" s="39"/>
      <c r="I293" s="39"/>
      <c r="J293" s="39"/>
      <c r="K293" s="39"/>
      <c r="L293" s="39"/>
      <c r="M293" s="39"/>
      <c r="N293" s="39"/>
      <c r="O293" s="212"/>
    </row>
    <row r="294" spans="3:15">
      <c r="C294" s="39"/>
      <c r="D294" s="39"/>
      <c r="E294" s="39"/>
      <c r="F294" s="39"/>
      <c r="G294" s="39"/>
      <c r="H294" s="39"/>
      <c r="I294" s="39"/>
      <c r="J294" s="39"/>
      <c r="K294" s="39"/>
      <c r="L294" s="39"/>
      <c r="M294" s="39"/>
      <c r="N294" s="39"/>
      <c r="O294" s="212"/>
    </row>
    <row r="295" spans="3:15">
      <c r="C295" s="39"/>
      <c r="D295" s="39"/>
      <c r="E295" s="39"/>
      <c r="F295" s="39"/>
      <c r="G295" s="39"/>
      <c r="H295" s="39"/>
      <c r="I295" s="39"/>
      <c r="J295" s="39"/>
      <c r="K295" s="39"/>
      <c r="L295" s="39"/>
      <c r="M295" s="39"/>
      <c r="N295" s="39"/>
      <c r="O295" s="212"/>
    </row>
    <row r="296" spans="3:15">
      <c r="C296" s="39"/>
      <c r="D296" s="39"/>
      <c r="E296" s="39"/>
      <c r="F296" s="39"/>
      <c r="G296" s="39"/>
      <c r="H296" s="39"/>
      <c r="I296" s="39"/>
      <c r="J296" s="39"/>
      <c r="K296" s="39"/>
      <c r="L296" s="39"/>
      <c r="M296" s="39"/>
      <c r="N296" s="39"/>
      <c r="O296" s="212"/>
    </row>
    <row r="297" spans="3:15">
      <c r="C297" s="39"/>
      <c r="D297" s="39"/>
      <c r="E297" s="39"/>
      <c r="F297" s="39"/>
      <c r="G297" s="39"/>
      <c r="H297" s="39"/>
      <c r="I297" s="39"/>
      <c r="J297" s="39"/>
      <c r="K297" s="39"/>
      <c r="L297" s="39"/>
      <c r="M297" s="39"/>
      <c r="N297" s="39"/>
      <c r="O297" s="212"/>
    </row>
    <row r="298" spans="3:15">
      <c r="C298" s="39"/>
      <c r="D298" s="39"/>
      <c r="E298" s="39"/>
      <c r="F298" s="39"/>
      <c r="G298" s="39"/>
      <c r="H298" s="39"/>
      <c r="I298" s="39"/>
      <c r="J298" s="39"/>
      <c r="K298" s="39"/>
      <c r="L298" s="39"/>
      <c r="M298" s="39"/>
      <c r="N298" s="39"/>
      <c r="O298" s="212"/>
    </row>
    <row r="299" spans="3:15">
      <c r="C299" s="39"/>
      <c r="D299" s="39"/>
      <c r="E299" s="39"/>
      <c r="F299" s="39"/>
      <c r="G299" s="39"/>
      <c r="H299" s="39"/>
      <c r="I299" s="39"/>
      <c r="J299" s="39"/>
      <c r="K299" s="39"/>
      <c r="L299" s="39"/>
      <c r="M299" s="39"/>
      <c r="N299" s="39"/>
      <c r="O299" s="212"/>
    </row>
    <row r="300" spans="3:15">
      <c r="C300" s="39"/>
      <c r="D300" s="39"/>
      <c r="E300" s="39"/>
      <c r="F300" s="39"/>
      <c r="G300" s="39"/>
      <c r="H300" s="39"/>
      <c r="I300" s="39"/>
      <c r="J300" s="39"/>
      <c r="K300" s="39"/>
      <c r="L300" s="39"/>
      <c r="M300" s="39"/>
      <c r="N300" s="39"/>
      <c r="O300" s="212"/>
    </row>
    <row r="301" spans="3:15">
      <c r="C301" s="39"/>
      <c r="D301" s="39"/>
      <c r="E301" s="39"/>
      <c r="F301" s="39"/>
      <c r="G301" s="39"/>
      <c r="H301" s="39"/>
      <c r="I301" s="39"/>
      <c r="J301" s="39"/>
      <c r="K301" s="39"/>
      <c r="L301" s="39"/>
      <c r="M301" s="39"/>
      <c r="N301" s="39"/>
      <c r="O301" s="212"/>
    </row>
    <row r="302" spans="3:15">
      <c r="C302" s="39"/>
      <c r="D302" s="39"/>
      <c r="E302" s="39"/>
      <c r="F302" s="39"/>
      <c r="G302" s="39"/>
      <c r="H302" s="39"/>
      <c r="I302" s="39"/>
      <c r="J302" s="39"/>
      <c r="K302" s="39"/>
      <c r="L302" s="39"/>
      <c r="M302" s="39"/>
      <c r="N302" s="39"/>
      <c r="O302" s="212"/>
    </row>
    <row r="303" spans="3:15">
      <c r="C303" s="39"/>
      <c r="D303" s="39"/>
      <c r="E303" s="39"/>
      <c r="F303" s="39"/>
      <c r="G303" s="39"/>
      <c r="H303" s="39"/>
      <c r="I303" s="39"/>
      <c r="J303" s="39"/>
      <c r="K303" s="39"/>
      <c r="L303" s="39"/>
      <c r="M303" s="39"/>
      <c r="N303" s="39"/>
      <c r="O303" s="212"/>
    </row>
    <row r="304" spans="3:15">
      <c r="C304" s="39"/>
      <c r="D304" s="39"/>
      <c r="E304" s="39"/>
      <c r="F304" s="39"/>
      <c r="G304" s="39"/>
      <c r="H304" s="39"/>
      <c r="I304" s="39"/>
      <c r="J304" s="39"/>
      <c r="K304" s="39"/>
      <c r="L304" s="39"/>
      <c r="M304" s="39"/>
      <c r="N304" s="39"/>
      <c r="O304" s="212"/>
    </row>
    <row r="305" spans="3:15">
      <c r="C305" s="39"/>
      <c r="D305" s="39"/>
      <c r="E305" s="39"/>
      <c r="F305" s="39"/>
      <c r="G305" s="39"/>
      <c r="H305" s="39"/>
      <c r="I305" s="39"/>
      <c r="J305" s="39"/>
      <c r="K305" s="39"/>
      <c r="L305" s="39"/>
      <c r="M305" s="39"/>
      <c r="N305" s="39"/>
      <c r="O305" s="212"/>
    </row>
    <row r="306" spans="3:15">
      <c r="C306" s="39"/>
      <c r="D306" s="39"/>
      <c r="E306" s="39"/>
      <c r="F306" s="39"/>
      <c r="G306" s="39"/>
      <c r="H306" s="39"/>
      <c r="I306" s="39"/>
      <c r="J306" s="39"/>
      <c r="K306" s="39"/>
      <c r="L306" s="39"/>
      <c r="M306" s="39"/>
      <c r="N306" s="39"/>
      <c r="O306" s="212"/>
    </row>
    <row r="307" spans="3:15">
      <c r="C307" s="39"/>
      <c r="D307" s="39"/>
      <c r="E307" s="39"/>
      <c r="F307" s="39"/>
      <c r="G307" s="39"/>
      <c r="H307" s="39"/>
      <c r="I307" s="39"/>
      <c r="J307" s="39"/>
      <c r="K307" s="39"/>
      <c r="L307" s="39"/>
      <c r="M307" s="39"/>
      <c r="N307" s="39"/>
      <c r="O307" s="212"/>
    </row>
    <row r="308" spans="3:15">
      <c r="C308" s="39"/>
      <c r="D308" s="39"/>
      <c r="E308" s="39"/>
      <c r="F308" s="39"/>
      <c r="G308" s="39"/>
      <c r="H308" s="39"/>
      <c r="I308" s="39"/>
      <c r="J308" s="39"/>
      <c r="K308" s="39"/>
      <c r="L308" s="39"/>
      <c r="M308" s="39"/>
      <c r="N308" s="39"/>
      <c r="O308" s="212"/>
    </row>
    <row r="309" spans="3:15">
      <c r="C309" s="39"/>
      <c r="D309" s="39"/>
      <c r="E309" s="39"/>
      <c r="F309" s="39"/>
      <c r="G309" s="39"/>
      <c r="H309" s="39"/>
      <c r="I309" s="39"/>
      <c r="J309" s="39"/>
      <c r="K309" s="39"/>
      <c r="L309" s="39"/>
      <c r="M309" s="39"/>
      <c r="N309" s="39"/>
      <c r="O309" s="212"/>
    </row>
    <row r="310" spans="3:15">
      <c r="C310" s="39"/>
      <c r="D310" s="39"/>
      <c r="E310" s="39"/>
      <c r="F310" s="39"/>
      <c r="G310" s="39"/>
      <c r="H310" s="39"/>
      <c r="I310" s="39"/>
      <c r="J310" s="39"/>
      <c r="K310" s="39"/>
      <c r="L310" s="39"/>
      <c r="M310" s="39"/>
      <c r="N310" s="39"/>
      <c r="O310" s="212"/>
    </row>
    <row r="311" spans="3:15">
      <c r="C311" s="39"/>
      <c r="D311" s="39"/>
      <c r="E311" s="39"/>
      <c r="F311" s="39"/>
      <c r="G311" s="39"/>
      <c r="H311" s="39"/>
      <c r="I311" s="39"/>
      <c r="J311" s="39"/>
      <c r="K311" s="39"/>
      <c r="L311" s="39"/>
      <c r="M311" s="39"/>
      <c r="N311" s="39"/>
      <c r="O311" s="212"/>
    </row>
    <row r="312" spans="3:15">
      <c r="C312" s="39"/>
      <c r="D312" s="39"/>
      <c r="E312" s="39"/>
      <c r="F312" s="39"/>
      <c r="G312" s="39"/>
      <c r="H312" s="39"/>
      <c r="I312" s="39"/>
      <c r="J312" s="39"/>
      <c r="K312" s="39"/>
      <c r="L312" s="39"/>
      <c r="M312" s="39"/>
      <c r="N312" s="39"/>
      <c r="O312" s="212"/>
    </row>
    <row r="313" spans="3:15">
      <c r="C313" s="39"/>
      <c r="D313" s="39"/>
      <c r="E313" s="39"/>
      <c r="F313" s="39"/>
      <c r="G313" s="39"/>
      <c r="H313" s="39"/>
      <c r="I313" s="39"/>
      <c r="J313" s="39"/>
      <c r="K313" s="39"/>
      <c r="L313" s="39"/>
      <c r="M313" s="39"/>
      <c r="N313" s="39"/>
      <c r="O313" s="212"/>
    </row>
    <row r="314" spans="3:15">
      <c r="C314" s="39"/>
      <c r="D314" s="39"/>
      <c r="E314" s="39"/>
      <c r="F314" s="39"/>
      <c r="G314" s="39"/>
      <c r="H314" s="39"/>
      <c r="I314" s="39"/>
      <c r="J314" s="39"/>
      <c r="K314" s="39"/>
      <c r="L314" s="39"/>
      <c r="M314" s="39"/>
      <c r="N314" s="39"/>
      <c r="O314" s="212"/>
    </row>
    <row r="315" spans="3:15">
      <c r="C315" s="39"/>
      <c r="D315" s="39"/>
      <c r="E315" s="39"/>
      <c r="F315" s="39"/>
      <c r="G315" s="39"/>
      <c r="H315" s="39"/>
      <c r="I315" s="39"/>
      <c r="J315" s="39"/>
      <c r="K315" s="39"/>
      <c r="L315" s="39"/>
      <c r="M315" s="39"/>
      <c r="N315" s="39"/>
      <c r="O315" s="212"/>
    </row>
    <row r="316" spans="3:15">
      <c r="C316" s="39"/>
      <c r="D316" s="39"/>
      <c r="E316" s="39"/>
      <c r="F316" s="39"/>
      <c r="G316" s="39"/>
      <c r="H316" s="39"/>
      <c r="I316" s="39"/>
      <c r="J316" s="39"/>
      <c r="K316" s="39"/>
      <c r="L316" s="39"/>
      <c r="M316" s="39"/>
      <c r="N316" s="39"/>
      <c r="O316" s="212"/>
    </row>
    <row r="317" spans="3:15">
      <c r="C317" s="39"/>
      <c r="D317" s="39"/>
      <c r="E317" s="39"/>
      <c r="F317" s="39"/>
      <c r="G317" s="39"/>
      <c r="H317" s="39"/>
      <c r="I317" s="39"/>
      <c r="J317" s="39"/>
      <c r="K317" s="39"/>
      <c r="L317" s="39"/>
      <c r="M317" s="39"/>
      <c r="N317" s="39"/>
      <c r="O317" s="212"/>
    </row>
    <row r="318" spans="3:15">
      <c r="C318" s="39"/>
      <c r="D318" s="39"/>
      <c r="E318" s="39"/>
      <c r="F318" s="39"/>
      <c r="G318" s="39"/>
      <c r="H318" s="39"/>
      <c r="I318" s="39"/>
      <c r="J318" s="39"/>
      <c r="K318" s="39"/>
      <c r="L318" s="39"/>
      <c r="M318" s="39"/>
      <c r="N318" s="39"/>
      <c r="O318" s="212"/>
    </row>
    <row r="319" spans="3:15">
      <c r="C319" s="39"/>
      <c r="D319" s="39"/>
      <c r="E319" s="39"/>
      <c r="F319" s="39"/>
      <c r="G319" s="39"/>
      <c r="H319" s="39"/>
      <c r="I319" s="39"/>
      <c r="J319" s="39"/>
      <c r="K319" s="39"/>
      <c r="L319" s="39"/>
      <c r="M319" s="39"/>
      <c r="N319" s="39"/>
      <c r="O319" s="212"/>
    </row>
    <row r="320" spans="3:15">
      <c r="C320" s="39"/>
      <c r="D320" s="39"/>
      <c r="E320" s="39"/>
      <c r="F320" s="39"/>
      <c r="G320" s="39"/>
      <c r="H320" s="39"/>
      <c r="I320" s="39"/>
      <c r="J320" s="39"/>
      <c r="K320" s="39"/>
      <c r="L320" s="39"/>
      <c r="M320" s="39"/>
      <c r="N320" s="39"/>
      <c r="O320" s="212"/>
    </row>
    <row r="321" spans="3:15">
      <c r="C321" s="39"/>
      <c r="D321" s="39"/>
      <c r="E321" s="39"/>
      <c r="F321" s="39"/>
      <c r="G321" s="39"/>
      <c r="H321" s="39"/>
      <c r="I321" s="39"/>
      <c r="J321" s="39"/>
      <c r="K321" s="39"/>
      <c r="L321" s="39"/>
      <c r="M321" s="39"/>
      <c r="N321" s="39"/>
      <c r="O321" s="212"/>
    </row>
    <row r="322" spans="3:15">
      <c r="C322" s="39"/>
      <c r="D322" s="39"/>
      <c r="E322" s="39"/>
      <c r="F322" s="39"/>
      <c r="G322" s="39"/>
      <c r="H322" s="39"/>
      <c r="I322" s="39"/>
      <c r="J322" s="39"/>
      <c r="K322" s="39"/>
      <c r="L322" s="39"/>
      <c r="M322" s="39"/>
      <c r="N322" s="39"/>
      <c r="O322" s="212"/>
    </row>
    <row r="323" spans="3:15">
      <c r="C323" s="39"/>
      <c r="D323" s="39"/>
      <c r="E323" s="39"/>
      <c r="F323" s="39"/>
      <c r="G323" s="39"/>
      <c r="H323" s="39"/>
      <c r="I323" s="39"/>
      <c r="J323" s="39"/>
      <c r="K323" s="39"/>
      <c r="L323" s="39"/>
      <c r="M323" s="39"/>
      <c r="N323" s="39"/>
      <c r="O323" s="212"/>
    </row>
    <row r="324" spans="3:15">
      <c r="C324" s="39"/>
      <c r="D324" s="39"/>
      <c r="E324" s="39"/>
      <c r="F324" s="39"/>
      <c r="G324" s="39"/>
      <c r="H324" s="39"/>
      <c r="I324" s="39"/>
      <c r="J324" s="39"/>
      <c r="K324" s="39"/>
      <c r="L324" s="39"/>
      <c r="M324" s="39"/>
      <c r="N324" s="39"/>
      <c r="O324" s="212"/>
    </row>
    <row r="325" spans="3:15">
      <c r="C325" s="39"/>
      <c r="D325" s="39"/>
      <c r="E325" s="39"/>
      <c r="F325" s="39"/>
      <c r="G325" s="39"/>
      <c r="H325" s="39"/>
      <c r="I325" s="39"/>
      <c r="J325" s="39"/>
      <c r="K325" s="39"/>
      <c r="L325" s="39"/>
      <c r="M325" s="39"/>
      <c r="N325" s="39"/>
      <c r="O325" s="212"/>
    </row>
    <row r="326" spans="3:15">
      <c r="C326" s="39"/>
      <c r="D326" s="39"/>
      <c r="E326" s="39"/>
      <c r="F326" s="39"/>
      <c r="G326" s="39"/>
      <c r="H326" s="39"/>
      <c r="I326" s="39"/>
      <c r="J326" s="39"/>
      <c r="K326" s="39"/>
      <c r="L326" s="39"/>
      <c r="M326" s="39"/>
      <c r="N326" s="39"/>
      <c r="O326" s="212"/>
    </row>
    <row r="327" spans="3:15">
      <c r="C327" s="39"/>
      <c r="D327" s="39"/>
      <c r="E327" s="39"/>
      <c r="F327" s="39"/>
      <c r="G327" s="39"/>
      <c r="H327" s="39"/>
      <c r="I327" s="39"/>
      <c r="J327" s="39"/>
      <c r="K327" s="39"/>
      <c r="L327" s="39"/>
      <c r="M327" s="39"/>
      <c r="N327" s="39"/>
      <c r="O327" s="212"/>
    </row>
    <row r="328" spans="3:15">
      <c r="C328" s="39"/>
      <c r="D328" s="39"/>
      <c r="E328" s="39"/>
      <c r="F328" s="39"/>
      <c r="G328" s="39"/>
      <c r="H328" s="39"/>
      <c r="I328" s="39"/>
      <c r="J328" s="39"/>
      <c r="K328" s="39"/>
      <c r="L328" s="39"/>
      <c r="M328" s="39"/>
      <c r="N328" s="39"/>
      <c r="O328" s="212"/>
    </row>
    <row r="329" spans="3:15">
      <c r="C329" s="39"/>
      <c r="D329" s="39"/>
      <c r="E329" s="39"/>
      <c r="F329" s="39"/>
      <c r="G329" s="39"/>
      <c r="H329" s="39"/>
      <c r="I329" s="39"/>
      <c r="J329" s="39"/>
      <c r="K329" s="39"/>
      <c r="L329" s="39"/>
      <c r="M329" s="39"/>
      <c r="N329" s="39"/>
      <c r="O329" s="212"/>
    </row>
    <row r="330" spans="3:15">
      <c r="C330" s="39"/>
      <c r="D330" s="39"/>
      <c r="E330" s="39"/>
      <c r="F330" s="39"/>
      <c r="G330" s="39"/>
      <c r="H330" s="39"/>
      <c r="I330" s="39"/>
      <c r="J330" s="39"/>
      <c r="K330" s="39"/>
      <c r="L330" s="39"/>
      <c r="M330" s="39"/>
      <c r="N330" s="39"/>
      <c r="O330" s="212"/>
    </row>
    <row r="331" spans="3:15">
      <c r="C331" s="39"/>
      <c r="D331" s="39"/>
      <c r="E331" s="39"/>
      <c r="F331" s="39"/>
      <c r="G331" s="39"/>
      <c r="H331" s="39"/>
      <c r="I331" s="39"/>
      <c r="J331" s="39"/>
      <c r="K331" s="39"/>
      <c r="L331" s="39"/>
      <c r="M331" s="39"/>
      <c r="N331" s="39"/>
      <c r="O331" s="212"/>
    </row>
    <row r="332" spans="3:15">
      <c r="C332" s="39"/>
      <c r="D332" s="39"/>
      <c r="E332" s="39"/>
      <c r="F332" s="39"/>
      <c r="G332" s="39"/>
      <c r="H332" s="39"/>
      <c r="I332" s="39"/>
      <c r="J332" s="39"/>
      <c r="K332" s="39"/>
      <c r="L332" s="39"/>
      <c r="M332" s="39"/>
      <c r="N332" s="39"/>
      <c r="O332" s="212"/>
    </row>
    <row r="333" spans="3:15">
      <c r="C333" s="39"/>
      <c r="D333" s="39"/>
      <c r="E333" s="39"/>
      <c r="F333" s="39"/>
      <c r="G333" s="39"/>
      <c r="H333" s="39"/>
      <c r="I333" s="39"/>
      <c r="J333" s="39"/>
      <c r="K333" s="39"/>
      <c r="L333" s="39"/>
      <c r="M333" s="39"/>
      <c r="N333" s="39"/>
      <c r="O333" s="212"/>
    </row>
    <row r="334" spans="3:15">
      <c r="C334" s="39"/>
      <c r="D334" s="39"/>
      <c r="E334" s="39"/>
      <c r="F334" s="39"/>
      <c r="G334" s="39"/>
      <c r="H334" s="39"/>
      <c r="I334" s="39"/>
      <c r="J334" s="39"/>
      <c r="K334" s="39"/>
      <c r="L334" s="39"/>
      <c r="M334" s="39"/>
      <c r="N334" s="39"/>
      <c r="O334" s="212"/>
    </row>
    <row r="335" spans="3:15">
      <c r="C335" s="39"/>
      <c r="D335" s="39"/>
      <c r="E335" s="39"/>
      <c r="F335" s="39"/>
      <c r="G335" s="39"/>
      <c r="H335" s="39"/>
      <c r="I335" s="39"/>
      <c r="J335" s="39"/>
      <c r="K335" s="39"/>
      <c r="L335" s="39"/>
      <c r="M335" s="39"/>
      <c r="N335" s="39"/>
      <c r="O335" s="212"/>
    </row>
    <row r="336" spans="3:15">
      <c r="C336" s="39"/>
      <c r="D336" s="39"/>
      <c r="E336" s="39"/>
      <c r="F336" s="39"/>
      <c r="G336" s="39"/>
      <c r="H336" s="39"/>
      <c r="I336" s="39"/>
      <c r="J336" s="39"/>
      <c r="K336" s="39"/>
      <c r="L336" s="39"/>
      <c r="M336" s="39"/>
      <c r="N336" s="39"/>
      <c r="O336" s="212"/>
    </row>
    <row r="337" spans="3:15">
      <c r="C337" s="39"/>
      <c r="D337" s="39"/>
      <c r="E337" s="39"/>
      <c r="F337" s="39"/>
      <c r="G337" s="39"/>
      <c r="H337" s="39"/>
      <c r="I337" s="39"/>
      <c r="J337" s="39"/>
      <c r="K337" s="39"/>
      <c r="L337" s="39"/>
      <c r="M337" s="39"/>
      <c r="N337" s="39"/>
      <c r="O337" s="212"/>
    </row>
    <row r="338" spans="3:15">
      <c r="C338" s="39"/>
      <c r="D338" s="39"/>
      <c r="E338" s="39"/>
      <c r="F338" s="39"/>
      <c r="G338" s="39"/>
      <c r="H338" s="39"/>
      <c r="I338" s="39"/>
      <c r="J338" s="39"/>
      <c r="K338" s="39"/>
      <c r="L338" s="39"/>
      <c r="M338" s="39"/>
      <c r="N338" s="39"/>
      <c r="O338" s="212"/>
    </row>
    <row r="339" spans="3:15">
      <c r="C339" s="39"/>
      <c r="D339" s="39"/>
      <c r="E339" s="39"/>
      <c r="F339" s="39"/>
      <c r="G339" s="39"/>
      <c r="H339" s="39"/>
      <c r="I339" s="39"/>
      <c r="J339" s="39"/>
      <c r="K339" s="39"/>
      <c r="L339" s="39"/>
      <c r="M339" s="39"/>
      <c r="N339" s="39"/>
      <c r="O339" s="212"/>
    </row>
    <row r="340" spans="3:15">
      <c r="C340" s="39"/>
      <c r="D340" s="39"/>
      <c r="E340" s="39"/>
      <c r="F340" s="39"/>
      <c r="G340" s="39"/>
      <c r="H340" s="39"/>
      <c r="I340" s="39"/>
      <c r="J340" s="39"/>
      <c r="K340" s="39"/>
      <c r="L340" s="39"/>
      <c r="M340" s="39"/>
      <c r="N340" s="39"/>
      <c r="O340" s="212"/>
    </row>
    <row r="341" spans="3:15">
      <c r="C341" s="39"/>
      <c r="D341" s="39"/>
      <c r="E341" s="39"/>
      <c r="F341" s="39"/>
      <c r="G341" s="39"/>
      <c r="H341" s="39"/>
      <c r="I341" s="39"/>
      <c r="J341" s="39"/>
      <c r="K341" s="39"/>
      <c r="L341" s="39"/>
      <c r="M341" s="39"/>
      <c r="N341" s="39"/>
      <c r="O341" s="212"/>
    </row>
    <row r="342" spans="3:15">
      <c r="C342" s="39"/>
      <c r="D342" s="39"/>
      <c r="E342" s="39"/>
      <c r="F342" s="39"/>
      <c r="G342" s="39"/>
      <c r="H342" s="39"/>
      <c r="I342" s="39"/>
      <c r="J342" s="39"/>
      <c r="K342" s="39"/>
      <c r="L342" s="39"/>
      <c r="M342" s="39"/>
      <c r="N342" s="39"/>
      <c r="O342" s="212"/>
    </row>
    <row r="343" spans="3:15">
      <c r="C343" s="39"/>
      <c r="D343" s="39"/>
      <c r="E343" s="39"/>
      <c r="F343" s="39"/>
      <c r="G343" s="39"/>
      <c r="H343" s="39"/>
      <c r="I343" s="39"/>
      <c r="J343" s="39"/>
      <c r="K343" s="39"/>
      <c r="L343" s="39"/>
      <c r="M343" s="39"/>
      <c r="N343" s="39"/>
      <c r="O343" s="212"/>
    </row>
    <row r="344" spans="3:15">
      <c r="C344" s="39"/>
      <c r="D344" s="39"/>
      <c r="E344" s="39"/>
      <c r="F344" s="39"/>
      <c r="G344" s="39"/>
      <c r="H344" s="39"/>
      <c r="I344" s="39"/>
      <c r="J344" s="39"/>
      <c r="K344" s="39"/>
      <c r="L344" s="39"/>
      <c r="M344" s="39"/>
      <c r="N344" s="39"/>
      <c r="O344" s="212"/>
    </row>
    <row r="345" spans="3:15">
      <c r="C345" s="39"/>
      <c r="D345" s="39"/>
      <c r="E345" s="39"/>
      <c r="F345" s="39"/>
      <c r="G345" s="39"/>
      <c r="H345" s="39"/>
      <c r="I345" s="39"/>
      <c r="J345" s="39"/>
      <c r="K345" s="39"/>
      <c r="L345" s="39"/>
      <c r="M345" s="39"/>
      <c r="N345" s="39"/>
      <c r="O345" s="212"/>
    </row>
    <row r="346" spans="3:15">
      <c r="C346" s="39"/>
      <c r="D346" s="39"/>
      <c r="E346" s="39"/>
      <c r="F346" s="39"/>
      <c r="G346" s="39"/>
      <c r="H346" s="39"/>
      <c r="I346" s="39"/>
      <c r="J346" s="39"/>
      <c r="K346" s="39"/>
      <c r="L346" s="39"/>
      <c r="M346" s="39"/>
      <c r="N346" s="39"/>
      <c r="O346" s="212"/>
    </row>
    <row r="347" spans="3:15">
      <c r="C347" s="39"/>
      <c r="D347" s="39"/>
      <c r="E347" s="39"/>
      <c r="F347" s="39"/>
      <c r="G347" s="39"/>
      <c r="H347" s="39"/>
      <c r="I347" s="39"/>
      <c r="J347" s="39"/>
      <c r="K347" s="39"/>
      <c r="L347" s="39"/>
      <c r="M347" s="39"/>
      <c r="N347" s="39"/>
      <c r="O347" s="212"/>
    </row>
    <row r="348" spans="3:15">
      <c r="C348" s="39"/>
      <c r="D348" s="39"/>
      <c r="E348" s="39"/>
      <c r="F348" s="39"/>
      <c r="G348" s="39"/>
      <c r="H348" s="39"/>
      <c r="I348" s="39"/>
      <c r="J348" s="39"/>
      <c r="K348" s="39"/>
      <c r="L348" s="39"/>
      <c r="M348" s="39"/>
      <c r="N348" s="39"/>
      <c r="O348" s="212"/>
    </row>
    <row r="349" spans="3:15">
      <c r="C349" s="39"/>
      <c r="D349" s="39"/>
      <c r="E349" s="39"/>
      <c r="F349" s="39"/>
      <c r="G349" s="39"/>
      <c r="H349" s="39"/>
      <c r="I349" s="39"/>
      <c r="J349" s="39"/>
      <c r="K349" s="39"/>
      <c r="L349" s="39"/>
      <c r="M349" s="39"/>
      <c r="N349" s="39"/>
      <c r="O349" s="212"/>
    </row>
    <row r="350" spans="3:15">
      <c r="C350" s="39"/>
      <c r="D350" s="39"/>
      <c r="E350" s="39"/>
      <c r="F350" s="39"/>
      <c r="G350" s="39"/>
      <c r="H350" s="39"/>
      <c r="I350" s="39"/>
      <c r="J350" s="39"/>
      <c r="K350" s="39"/>
      <c r="L350" s="39"/>
      <c r="M350" s="39"/>
      <c r="N350" s="39"/>
      <c r="O350" s="212"/>
    </row>
    <row r="351" spans="3:15">
      <c r="C351" s="39"/>
      <c r="D351" s="39"/>
      <c r="E351" s="39"/>
      <c r="F351" s="39"/>
      <c r="G351" s="39"/>
      <c r="H351" s="39"/>
      <c r="I351" s="39"/>
      <c r="J351" s="39"/>
      <c r="K351" s="39"/>
      <c r="L351" s="39"/>
      <c r="M351" s="39"/>
      <c r="N351" s="39"/>
      <c r="O351" s="212"/>
    </row>
    <row r="352" spans="3:15">
      <c r="C352" s="39"/>
      <c r="D352" s="39"/>
      <c r="E352" s="39"/>
      <c r="F352" s="39"/>
      <c r="G352" s="39"/>
      <c r="H352" s="39"/>
      <c r="I352" s="39"/>
      <c r="J352" s="39"/>
      <c r="K352" s="39"/>
      <c r="L352" s="39"/>
      <c r="M352" s="39"/>
      <c r="N352" s="39"/>
      <c r="O352" s="212"/>
    </row>
    <row r="353" spans="3:15">
      <c r="C353" s="39"/>
      <c r="D353" s="39"/>
      <c r="E353" s="39"/>
      <c r="F353" s="39"/>
      <c r="G353" s="39"/>
      <c r="H353" s="39"/>
      <c r="I353" s="39"/>
      <c r="J353" s="39"/>
      <c r="K353" s="39"/>
      <c r="L353" s="39"/>
      <c r="M353" s="39"/>
      <c r="N353" s="39"/>
      <c r="O353" s="212"/>
    </row>
    <row r="354" spans="3:15">
      <c r="C354" s="39"/>
      <c r="D354" s="39"/>
      <c r="E354" s="39"/>
      <c r="F354" s="39"/>
      <c r="G354" s="39"/>
      <c r="H354" s="39"/>
      <c r="I354" s="39"/>
      <c r="J354" s="39"/>
      <c r="K354" s="39"/>
      <c r="L354" s="39"/>
      <c r="M354" s="39"/>
      <c r="N354" s="39"/>
      <c r="O354" s="212"/>
    </row>
    <row r="355" spans="3:15">
      <c r="C355" s="39"/>
      <c r="D355" s="39"/>
      <c r="E355" s="39"/>
      <c r="F355" s="39"/>
      <c r="G355" s="39"/>
      <c r="H355" s="39"/>
      <c r="I355" s="39"/>
      <c r="J355" s="39"/>
      <c r="K355" s="39"/>
      <c r="L355" s="39"/>
      <c r="M355" s="39"/>
      <c r="N355" s="39"/>
      <c r="O355" s="212"/>
    </row>
    <row r="356" spans="3:15">
      <c r="C356" s="39"/>
      <c r="D356" s="39"/>
      <c r="E356" s="39"/>
      <c r="F356" s="39"/>
      <c r="G356" s="39"/>
      <c r="H356" s="39"/>
      <c r="I356" s="39"/>
      <c r="J356" s="39"/>
      <c r="K356" s="39"/>
      <c r="L356" s="39"/>
      <c r="M356" s="39"/>
      <c r="N356" s="39"/>
      <c r="O356" s="212"/>
    </row>
    <row r="357" spans="3:15">
      <c r="C357" s="39"/>
      <c r="D357" s="39"/>
      <c r="E357" s="39"/>
      <c r="F357" s="39"/>
      <c r="G357" s="39"/>
      <c r="H357" s="39"/>
      <c r="I357" s="39"/>
      <c r="J357" s="39"/>
      <c r="K357" s="39"/>
      <c r="L357" s="39"/>
      <c r="M357" s="39"/>
      <c r="N357" s="39"/>
      <c r="O357" s="212"/>
    </row>
    <row r="358" spans="3:15">
      <c r="C358" s="39"/>
      <c r="D358" s="39"/>
      <c r="E358" s="39"/>
      <c r="F358" s="39"/>
      <c r="G358" s="39"/>
      <c r="H358" s="39"/>
      <c r="I358" s="39"/>
      <c r="J358" s="39"/>
      <c r="K358" s="39"/>
      <c r="L358" s="39"/>
      <c r="M358" s="39"/>
      <c r="N358" s="39"/>
      <c r="O358" s="212"/>
    </row>
    <row r="359" spans="3:15">
      <c r="C359" s="39"/>
      <c r="D359" s="39"/>
      <c r="E359" s="39"/>
      <c r="F359" s="39"/>
      <c r="G359" s="39"/>
      <c r="H359" s="39"/>
      <c r="I359" s="39"/>
      <c r="J359" s="39"/>
      <c r="K359" s="39"/>
      <c r="L359" s="39"/>
      <c r="M359" s="39"/>
      <c r="N359" s="39"/>
      <c r="O359" s="212"/>
    </row>
    <row r="360" spans="3:15">
      <c r="C360" s="39"/>
      <c r="D360" s="39"/>
      <c r="E360" s="39"/>
      <c r="F360" s="39"/>
      <c r="G360" s="39"/>
      <c r="H360" s="39"/>
      <c r="I360" s="39"/>
      <c r="J360" s="39"/>
      <c r="K360" s="39"/>
      <c r="L360" s="39"/>
      <c r="M360" s="39"/>
      <c r="N360" s="39"/>
      <c r="O360" s="212"/>
    </row>
    <row r="361" spans="3:15">
      <c r="C361" s="39"/>
      <c r="D361" s="39"/>
      <c r="E361" s="39"/>
      <c r="F361" s="39"/>
      <c r="G361" s="39"/>
      <c r="H361" s="39"/>
      <c r="I361" s="39"/>
      <c r="J361" s="39"/>
      <c r="K361" s="39"/>
      <c r="L361" s="39"/>
      <c r="M361" s="39"/>
      <c r="N361" s="39"/>
      <c r="O361" s="212"/>
    </row>
    <row r="362" spans="3:15">
      <c r="C362" s="39"/>
      <c r="D362" s="39"/>
      <c r="E362" s="39"/>
      <c r="F362" s="39"/>
      <c r="G362" s="39"/>
      <c r="H362" s="39"/>
      <c r="I362" s="39"/>
      <c r="J362" s="39"/>
      <c r="K362" s="39"/>
      <c r="L362" s="39"/>
      <c r="M362" s="39"/>
      <c r="N362" s="39"/>
      <c r="O362" s="212"/>
    </row>
    <row r="363" spans="3:15">
      <c r="C363" s="39"/>
      <c r="D363" s="39"/>
      <c r="E363" s="39"/>
      <c r="F363" s="39"/>
      <c r="G363" s="39"/>
      <c r="H363" s="39"/>
      <c r="I363" s="39"/>
      <c r="J363" s="39"/>
      <c r="K363" s="39"/>
      <c r="L363" s="39"/>
      <c r="M363" s="39"/>
      <c r="N363" s="39"/>
      <c r="O363" s="212"/>
    </row>
    <row r="364" spans="3:15">
      <c r="C364" s="39"/>
      <c r="D364" s="39"/>
      <c r="E364" s="39"/>
      <c r="F364" s="39"/>
      <c r="G364" s="39"/>
      <c r="H364" s="39"/>
      <c r="I364" s="39"/>
      <c r="J364" s="39"/>
      <c r="K364" s="39"/>
      <c r="L364" s="39"/>
      <c r="M364" s="39"/>
      <c r="N364" s="39"/>
      <c r="O364" s="212"/>
    </row>
    <row r="365" spans="3:15">
      <c r="C365" s="39"/>
      <c r="D365" s="39"/>
      <c r="E365" s="39"/>
      <c r="F365" s="39"/>
      <c r="G365" s="39"/>
      <c r="H365" s="39"/>
      <c r="I365" s="39"/>
      <c r="J365" s="39"/>
      <c r="K365" s="39"/>
      <c r="L365" s="39"/>
      <c r="M365" s="39"/>
      <c r="N365" s="39"/>
      <c r="O365" s="212"/>
    </row>
    <row r="366" spans="3:15">
      <c r="C366" s="39"/>
      <c r="D366" s="39"/>
      <c r="E366" s="39"/>
      <c r="F366" s="39"/>
      <c r="G366" s="39"/>
      <c r="H366" s="39"/>
      <c r="I366" s="39"/>
      <c r="J366" s="39"/>
      <c r="K366" s="39"/>
      <c r="L366" s="39"/>
      <c r="M366" s="39"/>
      <c r="N366" s="39"/>
      <c r="O366" s="212"/>
    </row>
    <row r="367" spans="3:15">
      <c r="C367" s="39"/>
      <c r="D367" s="39"/>
      <c r="E367" s="39"/>
      <c r="F367" s="39"/>
      <c r="G367" s="39"/>
      <c r="H367" s="39"/>
      <c r="I367" s="39"/>
      <c r="J367" s="39"/>
      <c r="K367" s="39"/>
      <c r="L367" s="39"/>
      <c r="M367" s="39"/>
      <c r="N367" s="39"/>
      <c r="O367" s="212"/>
    </row>
    <row r="368" spans="3:15">
      <c r="C368" s="39"/>
      <c r="D368" s="39"/>
      <c r="E368" s="39"/>
      <c r="F368" s="39"/>
      <c r="G368" s="39"/>
      <c r="H368" s="39"/>
      <c r="I368" s="39"/>
      <c r="J368" s="39"/>
      <c r="K368" s="39"/>
      <c r="L368" s="39"/>
      <c r="M368" s="39"/>
      <c r="N368" s="39"/>
      <c r="O368" s="212"/>
    </row>
    <row r="369" spans="3:15">
      <c r="C369" s="39"/>
      <c r="D369" s="39"/>
      <c r="E369" s="39"/>
      <c r="F369" s="39"/>
      <c r="G369" s="39"/>
      <c r="H369" s="39"/>
      <c r="I369" s="39"/>
      <c r="J369" s="39"/>
      <c r="K369" s="39"/>
      <c r="L369" s="39"/>
      <c r="M369" s="39"/>
      <c r="N369" s="39"/>
      <c r="O369" s="212"/>
    </row>
    <row r="370" spans="3:15">
      <c r="C370" s="39"/>
      <c r="D370" s="39"/>
      <c r="E370" s="39"/>
      <c r="F370" s="39"/>
      <c r="G370" s="39"/>
      <c r="H370" s="39"/>
      <c r="I370" s="39"/>
      <c r="J370" s="39"/>
      <c r="K370" s="39"/>
      <c r="L370" s="39"/>
      <c r="M370" s="39"/>
      <c r="N370" s="39"/>
      <c r="O370" s="212"/>
    </row>
    <row r="371" spans="3:15">
      <c r="C371" s="39"/>
      <c r="D371" s="39"/>
      <c r="E371" s="39"/>
      <c r="F371" s="39"/>
      <c r="G371" s="39"/>
      <c r="H371" s="39"/>
      <c r="I371" s="39"/>
      <c r="J371" s="39"/>
      <c r="K371" s="39"/>
      <c r="L371" s="39"/>
      <c r="M371" s="39"/>
      <c r="N371" s="39"/>
      <c r="O371" s="212"/>
    </row>
    <row r="372" spans="3:15">
      <c r="C372" s="39"/>
      <c r="D372" s="39"/>
      <c r="E372" s="39"/>
      <c r="F372" s="39"/>
      <c r="G372" s="39"/>
      <c r="H372" s="39"/>
      <c r="I372" s="39"/>
      <c r="J372" s="39"/>
      <c r="K372" s="39"/>
      <c r="L372" s="39"/>
      <c r="M372" s="39"/>
      <c r="N372" s="39"/>
      <c r="O372" s="212"/>
    </row>
    <row r="373" spans="3:15">
      <c r="C373" s="39"/>
      <c r="D373" s="39"/>
      <c r="E373" s="39"/>
      <c r="F373" s="39"/>
      <c r="G373" s="39"/>
      <c r="H373" s="39"/>
      <c r="I373" s="39"/>
      <c r="J373" s="39"/>
      <c r="K373" s="39"/>
      <c r="L373" s="39"/>
      <c r="M373" s="39"/>
      <c r="N373" s="39"/>
      <c r="O373" s="212"/>
    </row>
    <row r="374" spans="3:15">
      <c r="C374" s="39"/>
      <c r="D374" s="39"/>
      <c r="E374" s="39"/>
      <c r="F374" s="39"/>
      <c r="G374" s="39"/>
      <c r="H374" s="39"/>
      <c r="I374" s="39"/>
      <c r="J374" s="39"/>
      <c r="K374" s="39"/>
      <c r="L374" s="39"/>
      <c r="M374" s="39"/>
      <c r="N374" s="39"/>
      <c r="O374" s="212"/>
    </row>
    <row r="375" spans="3:15">
      <c r="C375" s="39"/>
      <c r="D375" s="39"/>
      <c r="E375" s="39"/>
      <c r="F375" s="39"/>
      <c r="G375" s="39"/>
      <c r="H375" s="39"/>
      <c r="I375" s="39"/>
      <c r="J375" s="39"/>
      <c r="K375" s="39"/>
      <c r="L375" s="39"/>
      <c r="M375" s="39"/>
      <c r="N375" s="39"/>
      <c r="O375" s="212"/>
    </row>
    <row r="376" spans="3:15">
      <c r="C376" s="39"/>
      <c r="D376" s="39"/>
      <c r="E376" s="39"/>
      <c r="F376" s="39"/>
      <c r="G376" s="39"/>
      <c r="H376" s="39"/>
      <c r="I376" s="39"/>
      <c r="J376" s="39"/>
      <c r="K376" s="39"/>
      <c r="L376" s="39"/>
      <c r="M376" s="39"/>
      <c r="N376" s="39"/>
      <c r="O376" s="212"/>
    </row>
    <row r="377" spans="3:15">
      <c r="C377" s="39"/>
      <c r="D377" s="39"/>
      <c r="E377" s="39"/>
      <c r="F377" s="39"/>
      <c r="G377" s="39"/>
      <c r="H377" s="39"/>
      <c r="I377" s="39"/>
      <c r="J377" s="39"/>
      <c r="K377" s="39"/>
      <c r="L377" s="39"/>
      <c r="M377" s="39"/>
      <c r="N377" s="39"/>
      <c r="O377" s="212"/>
    </row>
    <row r="378" spans="3:15">
      <c r="C378" s="39"/>
      <c r="D378" s="39"/>
      <c r="E378" s="39"/>
      <c r="F378" s="39"/>
      <c r="G378" s="39"/>
      <c r="H378" s="39"/>
      <c r="I378" s="39"/>
      <c r="J378" s="39"/>
      <c r="K378" s="39"/>
      <c r="L378" s="39"/>
      <c r="M378" s="39"/>
      <c r="N378" s="39"/>
      <c r="O378" s="212"/>
    </row>
    <row r="379" spans="3:15">
      <c r="C379" s="39"/>
      <c r="D379" s="39"/>
      <c r="E379" s="39"/>
      <c r="F379" s="39"/>
      <c r="G379" s="39"/>
      <c r="H379" s="39"/>
      <c r="I379" s="39"/>
      <c r="J379" s="39"/>
      <c r="K379" s="39"/>
      <c r="L379" s="39"/>
      <c r="M379" s="39"/>
      <c r="N379" s="39"/>
      <c r="O379" s="212"/>
    </row>
    <row r="380" spans="3:15">
      <c r="C380" s="39"/>
      <c r="D380" s="39"/>
      <c r="E380" s="39"/>
      <c r="F380" s="39"/>
      <c r="G380" s="39"/>
      <c r="H380" s="39"/>
      <c r="I380" s="39"/>
      <c r="J380" s="39"/>
      <c r="K380" s="39"/>
      <c r="L380" s="39"/>
      <c r="M380" s="39"/>
      <c r="N380" s="39"/>
      <c r="O380" s="212"/>
    </row>
    <row r="381" spans="3:15">
      <c r="C381" s="39"/>
      <c r="D381" s="39"/>
      <c r="E381" s="39"/>
      <c r="F381" s="39"/>
      <c r="G381" s="39"/>
      <c r="H381" s="39"/>
      <c r="I381" s="39"/>
      <c r="J381" s="39"/>
      <c r="K381" s="39"/>
      <c r="L381" s="39"/>
      <c r="M381" s="39"/>
      <c r="N381" s="39"/>
      <c r="O381" s="212"/>
    </row>
    <row r="382" spans="3:15">
      <c r="C382" s="39"/>
      <c r="D382" s="39"/>
      <c r="E382" s="39"/>
      <c r="F382" s="39"/>
      <c r="G382" s="39"/>
      <c r="H382" s="39"/>
      <c r="I382" s="39"/>
      <c r="J382" s="39"/>
      <c r="K382" s="39"/>
      <c r="L382" s="39"/>
      <c r="M382" s="39"/>
      <c r="N382" s="39"/>
      <c r="O382" s="212"/>
    </row>
    <row r="383" spans="3:15">
      <c r="C383" s="39"/>
      <c r="D383" s="39"/>
      <c r="E383" s="39"/>
      <c r="F383" s="39"/>
      <c r="G383" s="39"/>
      <c r="H383" s="39"/>
      <c r="I383" s="39"/>
      <c r="J383" s="39"/>
      <c r="K383" s="39"/>
      <c r="L383" s="39"/>
      <c r="M383" s="39"/>
      <c r="N383" s="39"/>
      <c r="O383" s="212"/>
    </row>
    <row r="384" spans="3:15">
      <c r="C384" s="39"/>
      <c r="D384" s="39"/>
      <c r="E384" s="39"/>
      <c r="F384" s="39"/>
      <c r="G384" s="39"/>
      <c r="H384" s="39"/>
      <c r="I384" s="39"/>
      <c r="J384" s="39"/>
      <c r="K384" s="39"/>
      <c r="L384" s="39"/>
      <c r="M384" s="39"/>
      <c r="N384" s="39"/>
      <c r="O384" s="212"/>
    </row>
    <row r="385" spans="3:15">
      <c r="C385" s="39"/>
      <c r="D385" s="39"/>
      <c r="E385" s="39"/>
      <c r="F385" s="39"/>
      <c r="G385" s="39"/>
      <c r="H385" s="39"/>
      <c r="I385" s="39"/>
      <c r="J385" s="39"/>
      <c r="K385" s="39"/>
      <c r="L385" s="39"/>
      <c r="M385" s="39"/>
      <c r="N385" s="39"/>
      <c r="O385" s="212"/>
    </row>
    <row r="386" spans="3:15">
      <c r="C386" s="39"/>
      <c r="D386" s="39"/>
      <c r="E386" s="39"/>
      <c r="F386" s="39"/>
      <c r="G386" s="39"/>
      <c r="H386" s="39"/>
      <c r="I386" s="39"/>
      <c r="J386" s="39"/>
      <c r="K386" s="39"/>
      <c r="L386" s="39"/>
      <c r="M386" s="39"/>
      <c r="N386" s="39"/>
      <c r="O386" s="212"/>
    </row>
    <row r="387" spans="3:15">
      <c r="C387" s="39"/>
      <c r="D387" s="39"/>
      <c r="E387" s="39"/>
      <c r="F387" s="39"/>
      <c r="G387" s="39"/>
      <c r="H387" s="39"/>
      <c r="I387" s="39"/>
      <c r="J387" s="39"/>
      <c r="K387" s="39"/>
      <c r="L387" s="39"/>
      <c r="M387" s="39"/>
      <c r="N387" s="39"/>
      <c r="O387" s="212"/>
    </row>
    <row r="388" spans="3:15">
      <c r="C388" s="39"/>
      <c r="D388" s="39"/>
      <c r="E388" s="39"/>
      <c r="F388" s="39"/>
      <c r="G388" s="39"/>
      <c r="H388" s="39"/>
      <c r="I388" s="39"/>
      <c r="J388" s="39"/>
      <c r="K388" s="39"/>
      <c r="L388" s="39"/>
      <c r="M388" s="39"/>
      <c r="N388" s="39"/>
      <c r="O388" s="212"/>
    </row>
    <row r="389" spans="3:15">
      <c r="C389" s="39"/>
      <c r="D389" s="39"/>
      <c r="E389" s="39"/>
      <c r="F389" s="39"/>
      <c r="G389" s="39"/>
      <c r="H389" s="39"/>
      <c r="I389" s="39"/>
      <c r="J389" s="39"/>
      <c r="K389" s="39"/>
      <c r="L389" s="39"/>
      <c r="M389" s="39"/>
      <c r="N389" s="39"/>
      <c r="O389" s="212"/>
    </row>
    <row r="390" spans="3:15">
      <c r="C390" s="39"/>
      <c r="D390" s="39"/>
      <c r="E390" s="39"/>
      <c r="F390" s="39"/>
      <c r="G390" s="39"/>
      <c r="H390" s="39"/>
      <c r="I390" s="39"/>
      <c r="J390" s="39"/>
      <c r="K390" s="39"/>
      <c r="L390" s="39"/>
      <c r="M390" s="39"/>
      <c r="N390" s="39"/>
      <c r="O390" s="212"/>
    </row>
    <row r="391" spans="3:15">
      <c r="C391" s="39"/>
      <c r="D391" s="39"/>
      <c r="E391" s="39"/>
      <c r="F391" s="39"/>
      <c r="G391" s="39"/>
      <c r="H391" s="39"/>
      <c r="I391" s="39"/>
      <c r="J391" s="39"/>
      <c r="K391" s="39"/>
      <c r="L391" s="39"/>
      <c r="M391" s="39"/>
      <c r="N391" s="39"/>
      <c r="O391" s="212"/>
    </row>
    <row r="392" spans="3:15">
      <c r="C392" s="39"/>
      <c r="D392" s="39"/>
      <c r="E392" s="39"/>
      <c r="F392" s="39"/>
      <c r="G392" s="39"/>
      <c r="H392" s="39"/>
      <c r="I392" s="39"/>
      <c r="J392" s="39"/>
      <c r="K392" s="39"/>
      <c r="L392" s="39"/>
      <c r="M392" s="39"/>
      <c r="N392" s="39"/>
      <c r="O392" s="212"/>
    </row>
    <row r="393" spans="3:15">
      <c r="C393" s="39"/>
      <c r="D393" s="39"/>
      <c r="E393" s="39"/>
      <c r="F393" s="39"/>
      <c r="G393" s="39"/>
      <c r="H393" s="39"/>
      <c r="I393" s="39"/>
      <c r="J393" s="39"/>
      <c r="K393" s="39"/>
      <c r="L393" s="39"/>
      <c r="M393" s="39"/>
      <c r="N393" s="39"/>
      <c r="O393" s="212"/>
    </row>
    <row r="394" spans="3:15">
      <c r="C394" s="39"/>
      <c r="D394" s="39"/>
      <c r="E394" s="39"/>
      <c r="F394" s="39"/>
      <c r="G394" s="39"/>
      <c r="H394" s="39"/>
      <c r="I394" s="39"/>
      <c r="J394" s="39"/>
      <c r="K394" s="39"/>
      <c r="L394" s="39"/>
      <c r="M394" s="39"/>
      <c r="N394" s="39"/>
      <c r="O394" s="212"/>
    </row>
    <row r="395" spans="3:15">
      <c r="C395" s="39"/>
      <c r="D395" s="39"/>
      <c r="E395" s="39"/>
      <c r="F395" s="39"/>
      <c r="G395" s="39"/>
      <c r="H395" s="39"/>
      <c r="I395" s="39"/>
      <c r="J395" s="39"/>
      <c r="K395" s="39"/>
      <c r="L395" s="39"/>
      <c r="M395" s="39"/>
      <c r="N395" s="39"/>
      <c r="O395" s="212"/>
    </row>
    <row r="396" spans="3:15">
      <c r="C396" s="39"/>
      <c r="D396" s="39"/>
      <c r="E396" s="39"/>
      <c r="F396" s="39"/>
      <c r="G396" s="39"/>
      <c r="H396" s="39"/>
      <c r="I396" s="39"/>
      <c r="J396" s="39"/>
      <c r="K396" s="39"/>
      <c r="L396" s="39"/>
      <c r="M396" s="39"/>
      <c r="N396" s="39"/>
      <c r="O396" s="212"/>
    </row>
    <row r="397" spans="3:15">
      <c r="C397" s="39"/>
      <c r="D397" s="39"/>
      <c r="E397" s="39"/>
      <c r="F397" s="39"/>
      <c r="G397" s="39"/>
      <c r="H397" s="39"/>
      <c r="I397" s="39"/>
      <c r="J397" s="39"/>
      <c r="K397" s="39"/>
      <c r="L397" s="39"/>
      <c r="M397" s="39"/>
      <c r="N397" s="39"/>
      <c r="O397" s="212"/>
    </row>
    <row r="398" spans="3:15">
      <c r="C398" s="39"/>
      <c r="D398" s="39"/>
      <c r="E398" s="39"/>
      <c r="F398" s="39"/>
      <c r="G398" s="39"/>
      <c r="H398" s="39"/>
      <c r="I398" s="39"/>
      <c r="J398" s="39"/>
      <c r="K398" s="39"/>
      <c r="L398" s="39"/>
      <c r="M398" s="39"/>
      <c r="N398" s="39"/>
      <c r="O398" s="212"/>
    </row>
    <row r="399" spans="3:15">
      <c r="C399" s="39"/>
      <c r="D399" s="39"/>
      <c r="E399" s="39"/>
      <c r="F399" s="39"/>
      <c r="G399" s="39"/>
      <c r="H399" s="39"/>
      <c r="I399" s="39"/>
      <c r="J399" s="39"/>
      <c r="K399" s="39"/>
      <c r="L399" s="39"/>
      <c r="M399" s="39"/>
      <c r="N399" s="39"/>
      <c r="O399" s="212"/>
    </row>
    <row r="400" spans="3:15">
      <c r="C400" s="39"/>
      <c r="D400" s="39"/>
      <c r="E400" s="39"/>
      <c r="F400" s="39"/>
      <c r="G400" s="39"/>
      <c r="H400" s="39"/>
      <c r="I400" s="39"/>
      <c r="J400" s="39"/>
      <c r="K400" s="39"/>
      <c r="L400" s="39"/>
      <c r="M400" s="39"/>
      <c r="N400" s="39"/>
      <c r="O400" s="212"/>
    </row>
    <row r="401" spans="3:15">
      <c r="C401" s="39"/>
      <c r="D401" s="39"/>
      <c r="E401" s="39"/>
      <c r="F401" s="39"/>
      <c r="G401" s="39"/>
      <c r="H401" s="39"/>
      <c r="I401" s="39"/>
      <c r="J401" s="39"/>
      <c r="K401" s="39"/>
      <c r="L401" s="39"/>
      <c r="M401" s="39"/>
      <c r="N401" s="39"/>
      <c r="O401" s="212"/>
    </row>
    <row r="402" spans="3:15">
      <c r="C402" s="39"/>
      <c r="D402" s="39"/>
      <c r="E402" s="39"/>
      <c r="F402" s="39"/>
      <c r="G402" s="39"/>
      <c r="H402" s="39"/>
      <c r="I402" s="39"/>
      <c r="J402" s="39"/>
      <c r="K402" s="39"/>
      <c r="L402" s="39"/>
      <c r="M402" s="39"/>
      <c r="N402" s="39"/>
      <c r="O402" s="212"/>
    </row>
    <row r="403" spans="3:15">
      <c r="C403" s="39"/>
      <c r="D403" s="39"/>
      <c r="E403" s="39"/>
      <c r="F403" s="39"/>
      <c r="G403" s="39"/>
      <c r="H403" s="39"/>
      <c r="I403" s="39"/>
      <c r="J403" s="39"/>
      <c r="K403" s="39"/>
      <c r="L403" s="39"/>
      <c r="M403" s="39"/>
      <c r="N403" s="39"/>
      <c r="O403" s="212"/>
    </row>
    <row r="404" spans="3:15">
      <c r="C404" s="39"/>
      <c r="D404" s="39"/>
      <c r="E404" s="39"/>
      <c r="F404" s="39"/>
      <c r="G404" s="39"/>
      <c r="H404" s="39"/>
      <c r="I404" s="39"/>
      <c r="J404" s="39"/>
      <c r="K404" s="39"/>
      <c r="L404" s="39"/>
      <c r="M404" s="39"/>
      <c r="N404" s="39"/>
      <c r="O404" s="212"/>
    </row>
    <row r="405" spans="3:15">
      <c r="C405" s="39"/>
      <c r="D405" s="39"/>
      <c r="E405" s="39"/>
      <c r="F405" s="39"/>
      <c r="G405" s="39"/>
      <c r="H405" s="39"/>
      <c r="I405" s="39"/>
      <c r="J405" s="39"/>
      <c r="K405" s="39"/>
      <c r="L405" s="39"/>
      <c r="M405" s="39"/>
      <c r="N405" s="39"/>
      <c r="O405" s="212"/>
    </row>
    <row r="406" spans="3:15">
      <c r="C406" s="39"/>
      <c r="D406" s="39"/>
      <c r="E406" s="39"/>
      <c r="F406" s="39"/>
      <c r="G406" s="39"/>
      <c r="H406" s="39"/>
      <c r="I406" s="39"/>
      <c r="J406" s="39"/>
      <c r="K406" s="39"/>
      <c r="L406" s="39"/>
      <c r="M406" s="39"/>
      <c r="N406" s="39"/>
      <c r="O406" s="212"/>
    </row>
    <row r="407" spans="3:15">
      <c r="C407" s="39"/>
      <c r="D407" s="39"/>
      <c r="E407" s="39"/>
      <c r="F407" s="39"/>
      <c r="G407" s="39"/>
      <c r="H407" s="39"/>
      <c r="I407" s="39"/>
      <c r="J407" s="39"/>
      <c r="K407" s="39"/>
      <c r="L407" s="39"/>
      <c r="M407" s="39"/>
      <c r="N407" s="39"/>
      <c r="O407" s="212"/>
    </row>
    <row r="408" spans="3:15">
      <c r="C408" s="39"/>
      <c r="D408" s="39"/>
      <c r="E408" s="39"/>
      <c r="F408" s="39"/>
      <c r="G408" s="39"/>
      <c r="H408" s="39"/>
      <c r="I408" s="39"/>
      <c r="J408" s="39"/>
      <c r="K408" s="39"/>
      <c r="L408" s="39"/>
      <c r="M408" s="39"/>
      <c r="N408" s="39"/>
      <c r="O408" s="212"/>
    </row>
    <row r="409" spans="3:15">
      <c r="C409" s="39"/>
      <c r="D409" s="39"/>
      <c r="E409" s="39"/>
      <c r="F409" s="39"/>
      <c r="G409" s="39"/>
      <c r="H409" s="39"/>
      <c r="I409" s="39"/>
      <c r="J409" s="39"/>
      <c r="K409" s="39"/>
      <c r="L409" s="39"/>
      <c r="M409" s="39"/>
      <c r="N409" s="39"/>
      <c r="O409" s="212"/>
    </row>
    <row r="410" spans="3:15">
      <c r="C410" s="39"/>
      <c r="D410" s="39"/>
      <c r="E410" s="39"/>
      <c r="F410" s="39"/>
      <c r="G410" s="39"/>
      <c r="H410" s="39"/>
      <c r="I410" s="39"/>
      <c r="J410" s="39"/>
      <c r="K410" s="39"/>
      <c r="L410" s="39"/>
      <c r="M410" s="39"/>
      <c r="N410" s="39"/>
      <c r="O410" s="212"/>
    </row>
    <row r="411" spans="3:15">
      <c r="C411" s="39"/>
      <c r="D411" s="39"/>
      <c r="E411" s="39"/>
      <c r="F411" s="39"/>
      <c r="G411" s="39"/>
      <c r="H411" s="39"/>
      <c r="I411" s="39"/>
      <c r="J411" s="39"/>
      <c r="K411" s="39"/>
      <c r="L411" s="39"/>
      <c r="M411" s="39"/>
      <c r="N411" s="39"/>
      <c r="O411" s="212"/>
    </row>
    <row r="412" spans="3:15">
      <c r="C412" s="39"/>
      <c r="D412" s="39"/>
      <c r="E412" s="39"/>
      <c r="F412" s="39"/>
      <c r="G412" s="39"/>
      <c r="H412" s="39"/>
      <c r="I412" s="39"/>
      <c r="J412" s="39"/>
      <c r="K412" s="39"/>
      <c r="L412" s="39"/>
      <c r="M412" s="39"/>
      <c r="N412" s="39"/>
      <c r="O412" s="212"/>
    </row>
    <row r="413" spans="3:15">
      <c r="C413" s="39"/>
      <c r="D413" s="39"/>
      <c r="E413" s="39"/>
      <c r="F413" s="39"/>
      <c r="G413" s="39"/>
      <c r="H413" s="39"/>
      <c r="I413" s="39"/>
      <c r="J413" s="39"/>
      <c r="K413" s="39"/>
      <c r="L413" s="39"/>
      <c r="M413" s="39"/>
      <c r="N413" s="39"/>
      <c r="O413" s="212"/>
    </row>
    <row r="414" spans="3:15">
      <c r="C414" s="39"/>
      <c r="D414" s="39"/>
      <c r="E414" s="39"/>
      <c r="F414" s="39"/>
      <c r="G414" s="39"/>
      <c r="H414" s="39"/>
      <c r="I414" s="39"/>
      <c r="J414" s="39"/>
      <c r="K414" s="39"/>
      <c r="L414" s="39"/>
      <c r="M414" s="39"/>
      <c r="N414" s="39"/>
      <c r="O414" s="212"/>
    </row>
    <row r="415" spans="3:15">
      <c r="C415" s="39"/>
      <c r="D415" s="39"/>
      <c r="E415" s="39"/>
      <c r="F415" s="39"/>
      <c r="G415" s="39"/>
      <c r="H415" s="39"/>
      <c r="I415" s="39"/>
      <c r="J415" s="39"/>
      <c r="K415" s="39"/>
      <c r="L415" s="39"/>
      <c r="M415" s="39"/>
      <c r="N415" s="39"/>
      <c r="O415" s="212"/>
    </row>
    <row r="416" spans="3:15">
      <c r="C416" s="39"/>
      <c r="D416" s="39"/>
      <c r="E416" s="39"/>
      <c r="F416" s="39"/>
      <c r="G416" s="39"/>
      <c r="H416" s="39"/>
      <c r="I416" s="39"/>
      <c r="J416" s="39"/>
      <c r="K416" s="39"/>
      <c r="L416" s="39"/>
      <c r="M416" s="39"/>
      <c r="N416" s="39"/>
      <c r="O416" s="212"/>
    </row>
    <row r="417" spans="3:15">
      <c r="C417" s="39"/>
      <c r="D417" s="39"/>
      <c r="E417" s="39"/>
      <c r="F417" s="39"/>
      <c r="G417" s="39"/>
      <c r="H417" s="39"/>
      <c r="I417" s="39"/>
      <c r="J417" s="39"/>
      <c r="K417" s="39"/>
      <c r="L417" s="39"/>
      <c r="M417" s="39"/>
      <c r="N417" s="39"/>
      <c r="O417" s="212"/>
    </row>
    <row r="418" spans="3:15">
      <c r="C418" s="39"/>
      <c r="D418" s="39"/>
      <c r="E418" s="39"/>
      <c r="F418" s="39"/>
      <c r="G418" s="39"/>
      <c r="H418" s="39"/>
      <c r="I418" s="39"/>
      <c r="J418" s="39"/>
      <c r="K418" s="39"/>
      <c r="L418" s="39"/>
      <c r="M418" s="39"/>
      <c r="N418" s="39"/>
      <c r="O418" s="212"/>
    </row>
    <row r="419" spans="3:15">
      <c r="C419" s="39"/>
      <c r="D419" s="39"/>
      <c r="E419" s="39"/>
      <c r="F419" s="39"/>
      <c r="G419" s="39"/>
      <c r="H419" s="39"/>
      <c r="I419" s="39"/>
      <c r="J419" s="39"/>
      <c r="K419" s="39"/>
      <c r="L419" s="39"/>
      <c r="M419" s="39"/>
      <c r="N419" s="39"/>
      <c r="O419" s="212"/>
    </row>
    <row r="420" spans="3:15">
      <c r="C420" s="39"/>
      <c r="D420" s="39"/>
      <c r="E420" s="39"/>
      <c r="F420" s="39"/>
      <c r="G420" s="39"/>
      <c r="H420" s="39"/>
      <c r="I420" s="39"/>
      <c r="J420" s="39"/>
      <c r="K420" s="39"/>
      <c r="L420" s="39"/>
      <c r="M420" s="39"/>
      <c r="N420" s="39"/>
      <c r="O420" s="212"/>
    </row>
    <row r="421" spans="3:15">
      <c r="C421" s="39"/>
      <c r="D421" s="39"/>
      <c r="E421" s="39"/>
      <c r="F421" s="39"/>
      <c r="G421" s="39"/>
      <c r="H421" s="39"/>
      <c r="I421" s="39"/>
      <c r="J421" s="39"/>
      <c r="K421" s="39"/>
      <c r="L421" s="39"/>
      <c r="M421" s="39"/>
      <c r="N421" s="39"/>
      <c r="O421" s="212"/>
    </row>
    <row r="422" spans="3:15">
      <c r="C422" s="39"/>
      <c r="D422" s="39"/>
      <c r="E422" s="39"/>
      <c r="F422" s="39"/>
      <c r="G422" s="39"/>
      <c r="H422" s="39"/>
      <c r="I422" s="39"/>
      <c r="J422" s="39"/>
      <c r="K422" s="39"/>
      <c r="L422" s="39"/>
      <c r="M422" s="39"/>
      <c r="N422" s="39"/>
      <c r="O422" s="212"/>
    </row>
    <row r="423" spans="3:15">
      <c r="C423" s="39"/>
      <c r="D423" s="39"/>
      <c r="E423" s="39"/>
      <c r="F423" s="39"/>
      <c r="G423" s="39"/>
      <c r="H423" s="39"/>
      <c r="I423" s="39"/>
      <c r="J423" s="39"/>
      <c r="K423" s="39"/>
      <c r="L423" s="39"/>
      <c r="M423" s="39"/>
      <c r="N423" s="39"/>
      <c r="O423" s="212"/>
    </row>
    <row r="424" spans="3:15">
      <c r="C424" s="39"/>
      <c r="D424" s="39"/>
      <c r="E424" s="39"/>
      <c r="F424" s="39"/>
      <c r="G424" s="39"/>
      <c r="H424" s="39"/>
      <c r="I424" s="39"/>
      <c r="J424" s="39"/>
      <c r="K424" s="39"/>
      <c r="L424" s="39"/>
      <c r="M424" s="39"/>
      <c r="N424" s="39"/>
      <c r="O424" s="212"/>
    </row>
    <row r="425" spans="3:15">
      <c r="C425" s="39"/>
      <c r="D425" s="39"/>
      <c r="E425" s="39"/>
      <c r="F425" s="39"/>
      <c r="G425" s="39"/>
      <c r="H425" s="39"/>
      <c r="I425" s="39"/>
      <c r="J425" s="39"/>
      <c r="K425" s="39"/>
      <c r="L425" s="39"/>
      <c r="M425" s="39"/>
      <c r="N425" s="39"/>
      <c r="O425" s="212"/>
    </row>
    <row r="426" spans="3:15">
      <c r="C426" s="39"/>
      <c r="D426" s="39"/>
      <c r="E426" s="39"/>
      <c r="F426" s="39"/>
      <c r="G426" s="39"/>
      <c r="H426" s="39"/>
      <c r="I426" s="39"/>
      <c r="J426" s="39"/>
      <c r="K426" s="39"/>
      <c r="L426" s="39"/>
      <c r="M426" s="39"/>
      <c r="N426" s="39"/>
      <c r="O426" s="212"/>
    </row>
    <row r="427" spans="3:15">
      <c r="C427" s="39"/>
      <c r="D427" s="39"/>
      <c r="E427" s="39"/>
      <c r="F427" s="39"/>
      <c r="G427" s="39"/>
      <c r="H427" s="39"/>
      <c r="I427" s="39"/>
      <c r="J427" s="39"/>
      <c r="K427" s="39"/>
      <c r="L427" s="39"/>
      <c r="M427" s="39"/>
      <c r="N427" s="39"/>
      <c r="O427" s="212"/>
    </row>
    <row r="428" spans="3:15">
      <c r="C428" s="39"/>
      <c r="D428" s="39"/>
      <c r="E428" s="39"/>
      <c r="F428" s="39"/>
      <c r="G428" s="39"/>
      <c r="H428" s="39"/>
      <c r="I428" s="39"/>
      <c r="J428" s="39"/>
      <c r="K428" s="39"/>
      <c r="L428" s="39"/>
      <c r="M428" s="39"/>
      <c r="N428" s="39"/>
      <c r="O428" s="212"/>
    </row>
    <row r="429" spans="3:15">
      <c r="C429" s="39"/>
      <c r="D429" s="39"/>
      <c r="E429" s="39"/>
      <c r="F429" s="39"/>
      <c r="G429" s="39"/>
      <c r="H429" s="39"/>
      <c r="I429" s="39"/>
      <c r="J429" s="39"/>
      <c r="K429" s="39"/>
      <c r="L429" s="39"/>
      <c r="M429" s="39"/>
      <c r="N429" s="39"/>
      <c r="O429" s="212"/>
    </row>
    <row r="430" spans="3:15">
      <c r="C430" s="39"/>
      <c r="D430" s="39"/>
      <c r="E430" s="39"/>
      <c r="F430" s="39"/>
      <c r="G430" s="39"/>
      <c r="H430" s="39"/>
      <c r="I430" s="39"/>
      <c r="J430" s="39"/>
      <c r="K430" s="39"/>
      <c r="L430" s="39"/>
      <c r="M430" s="39"/>
      <c r="N430" s="39"/>
      <c r="O430" s="212"/>
    </row>
    <row r="431" spans="3:15">
      <c r="C431" s="39"/>
      <c r="D431" s="39"/>
      <c r="E431" s="39"/>
      <c r="F431" s="39"/>
      <c r="G431" s="39"/>
      <c r="H431" s="39"/>
      <c r="I431" s="39"/>
      <c r="J431" s="39"/>
      <c r="K431" s="39"/>
      <c r="L431" s="39"/>
      <c r="M431" s="39"/>
      <c r="N431" s="39"/>
      <c r="O431" s="212"/>
    </row>
    <row r="432" spans="3:15">
      <c r="C432" s="39"/>
      <c r="D432" s="39"/>
      <c r="E432" s="39"/>
      <c r="F432" s="39"/>
      <c r="G432" s="39"/>
      <c r="H432" s="39"/>
      <c r="I432" s="39"/>
      <c r="J432" s="39"/>
      <c r="K432" s="39"/>
      <c r="L432" s="39"/>
      <c r="M432" s="39"/>
      <c r="N432" s="39"/>
      <c r="O432" s="212"/>
    </row>
    <row r="433" spans="3:15">
      <c r="C433" s="39"/>
      <c r="D433" s="39"/>
      <c r="E433" s="39"/>
      <c r="F433" s="39"/>
      <c r="G433" s="39"/>
      <c r="H433" s="39"/>
      <c r="I433" s="39"/>
      <c r="J433" s="39"/>
      <c r="K433" s="39"/>
      <c r="L433" s="39"/>
      <c r="M433" s="39"/>
      <c r="N433" s="39"/>
      <c r="O433" s="212"/>
    </row>
    <row r="434" spans="3:15">
      <c r="C434" s="39"/>
      <c r="D434" s="39"/>
      <c r="E434" s="39"/>
      <c r="F434" s="39"/>
      <c r="G434" s="39"/>
      <c r="H434" s="39"/>
      <c r="I434" s="39"/>
      <c r="J434" s="39"/>
      <c r="K434" s="39"/>
      <c r="L434" s="39"/>
      <c r="M434" s="39"/>
      <c r="N434" s="39"/>
      <c r="O434" s="212"/>
    </row>
    <row r="435" spans="3:15">
      <c r="C435" s="39"/>
      <c r="D435" s="39"/>
      <c r="E435" s="39"/>
      <c r="F435" s="39"/>
      <c r="G435" s="39"/>
      <c r="H435" s="39"/>
      <c r="I435" s="39"/>
      <c r="J435" s="39"/>
      <c r="K435" s="39"/>
      <c r="L435" s="39"/>
      <c r="M435" s="39"/>
      <c r="N435" s="39"/>
      <c r="O435" s="212"/>
    </row>
    <row r="436" spans="3:15">
      <c r="C436" s="39"/>
      <c r="D436" s="39"/>
      <c r="E436" s="39"/>
      <c r="F436" s="39"/>
      <c r="G436" s="39"/>
      <c r="H436" s="39"/>
      <c r="I436" s="39"/>
      <c r="J436" s="39"/>
      <c r="K436" s="39"/>
      <c r="L436" s="39"/>
      <c r="M436" s="39"/>
      <c r="N436" s="39"/>
      <c r="O436" s="212"/>
    </row>
    <row r="437" spans="3:15">
      <c r="C437" s="39"/>
      <c r="D437" s="39"/>
      <c r="E437" s="39"/>
      <c r="F437" s="39"/>
      <c r="G437" s="39"/>
      <c r="H437" s="39"/>
      <c r="I437" s="39"/>
      <c r="J437" s="39"/>
      <c r="K437" s="39"/>
      <c r="L437" s="39"/>
      <c r="M437" s="39"/>
      <c r="N437" s="39"/>
      <c r="O437" s="212"/>
    </row>
    <row r="438" spans="3:15">
      <c r="C438" s="39"/>
      <c r="D438" s="39"/>
      <c r="E438" s="39"/>
      <c r="F438" s="39"/>
      <c r="G438" s="39"/>
      <c r="H438" s="39"/>
      <c r="I438" s="39"/>
      <c r="J438" s="39"/>
      <c r="K438" s="39"/>
      <c r="L438" s="39"/>
      <c r="M438" s="39"/>
      <c r="N438" s="39"/>
      <c r="O438" s="212"/>
    </row>
    <row r="439" spans="3:15">
      <c r="C439" s="39"/>
      <c r="D439" s="39"/>
      <c r="E439" s="39"/>
      <c r="F439" s="39"/>
      <c r="G439" s="39"/>
      <c r="H439" s="39"/>
      <c r="I439" s="39"/>
      <c r="J439" s="39"/>
      <c r="K439" s="39"/>
      <c r="L439" s="39"/>
      <c r="M439" s="39"/>
      <c r="N439" s="39"/>
      <c r="O439" s="212"/>
    </row>
    <row r="440" spans="3:15">
      <c r="C440" s="39"/>
      <c r="D440" s="39"/>
      <c r="E440" s="39"/>
      <c r="F440" s="39"/>
      <c r="G440" s="39"/>
      <c r="H440" s="39"/>
      <c r="I440" s="39"/>
      <c r="J440" s="39"/>
      <c r="K440" s="39"/>
      <c r="L440" s="39"/>
      <c r="M440" s="39"/>
      <c r="N440" s="39"/>
      <c r="O440" s="212"/>
    </row>
    <row r="441" spans="3:15">
      <c r="C441" s="39"/>
      <c r="D441" s="39"/>
      <c r="E441" s="39"/>
      <c r="F441" s="39"/>
      <c r="G441" s="39"/>
      <c r="H441" s="39"/>
      <c r="I441" s="39"/>
      <c r="J441" s="39"/>
      <c r="K441" s="39"/>
      <c r="L441" s="39"/>
      <c r="M441" s="39"/>
      <c r="N441" s="39"/>
      <c r="O441" s="212"/>
    </row>
    <row r="442" spans="3:15">
      <c r="C442" s="39"/>
      <c r="D442" s="39"/>
      <c r="E442" s="39"/>
      <c r="F442" s="39"/>
      <c r="G442" s="39"/>
      <c r="H442" s="39"/>
      <c r="I442" s="39"/>
      <c r="J442" s="39"/>
      <c r="K442" s="39"/>
      <c r="L442" s="39"/>
      <c r="M442" s="39"/>
      <c r="N442" s="39"/>
      <c r="O442" s="212"/>
    </row>
    <row r="443" spans="3:15">
      <c r="C443" s="39"/>
      <c r="D443" s="39"/>
      <c r="E443" s="39"/>
      <c r="F443" s="39"/>
      <c r="G443" s="39"/>
      <c r="H443" s="39"/>
      <c r="I443" s="39"/>
      <c r="J443" s="39"/>
      <c r="K443" s="39"/>
      <c r="L443" s="39"/>
      <c r="M443" s="39"/>
      <c r="N443" s="39"/>
      <c r="O443" s="212"/>
    </row>
    <row r="444" spans="3:15">
      <c r="C444" s="39"/>
      <c r="D444" s="39"/>
      <c r="E444" s="39"/>
      <c r="F444" s="39"/>
      <c r="G444" s="39"/>
      <c r="H444" s="39"/>
      <c r="I444" s="39"/>
      <c r="J444" s="39"/>
      <c r="K444" s="39"/>
      <c r="L444" s="39"/>
      <c r="M444" s="39"/>
      <c r="N444" s="39"/>
      <c r="O444" s="212"/>
    </row>
    <row r="445" spans="3:15">
      <c r="C445" s="39"/>
      <c r="D445" s="39"/>
      <c r="E445" s="39"/>
      <c r="F445" s="39"/>
      <c r="G445" s="39"/>
      <c r="H445" s="39"/>
      <c r="I445" s="39"/>
      <c r="J445" s="39"/>
      <c r="K445" s="39"/>
      <c r="L445" s="39"/>
      <c r="M445" s="39"/>
      <c r="N445" s="39"/>
      <c r="O445" s="212"/>
    </row>
    <row r="446" spans="3:15">
      <c r="C446" s="39"/>
      <c r="D446" s="39"/>
      <c r="E446" s="39"/>
      <c r="F446" s="39"/>
      <c r="G446" s="39"/>
      <c r="H446" s="39"/>
      <c r="I446" s="39"/>
      <c r="J446" s="39"/>
      <c r="K446" s="39"/>
      <c r="L446" s="39"/>
      <c r="M446" s="39"/>
      <c r="N446" s="39"/>
      <c r="O446" s="212"/>
    </row>
    <row r="447" spans="3:15">
      <c r="C447" s="39"/>
      <c r="D447" s="39"/>
      <c r="E447" s="39"/>
      <c r="F447" s="39"/>
      <c r="G447" s="39"/>
      <c r="H447" s="39"/>
      <c r="I447" s="39"/>
      <c r="J447" s="39"/>
      <c r="K447" s="39"/>
      <c r="L447" s="39"/>
      <c r="M447" s="39"/>
      <c r="N447" s="39"/>
      <c r="O447" s="212"/>
    </row>
    <row r="448" spans="3:15">
      <c r="C448" s="39"/>
      <c r="D448" s="39"/>
      <c r="E448" s="39"/>
      <c r="F448" s="39"/>
      <c r="G448" s="39"/>
      <c r="H448" s="39"/>
      <c r="I448" s="39"/>
      <c r="J448" s="39"/>
      <c r="K448" s="39"/>
      <c r="L448" s="39"/>
      <c r="M448" s="39"/>
      <c r="N448" s="39"/>
      <c r="O448" s="212"/>
    </row>
    <row r="449" spans="3:15">
      <c r="C449" s="39"/>
      <c r="D449" s="39"/>
      <c r="E449" s="39"/>
      <c r="F449" s="39"/>
      <c r="G449" s="39"/>
      <c r="H449" s="39"/>
      <c r="I449" s="39"/>
      <c r="J449" s="39"/>
      <c r="K449" s="39"/>
      <c r="L449" s="39"/>
      <c r="M449" s="39"/>
      <c r="N449" s="39"/>
      <c r="O449" s="212"/>
    </row>
    <row r="450" spans="3:15">
      <c r="C450" s="39"/>
      <c r="D450" s="39"/>
      <c r="E450" s="39"/>
      <c r="F450" s="39"/>
      <c r="G450" s="39"/>
      <c r="H450" s="39"/>
      <c r="I450" s="39"/>
      <c r="J450" s="39"/>
      <c r="K450" s="39"/>
      <c r="L450" s="39"/>
      <c r="M450" s="39"/>
      <c r="N450" s="39"/>
      <c r="O450" s="212"/>
    </row>
    <row r="451" spans="3:15">
      <c r="C451" s="39"/>
      <c r="D451" s="39"/>
      <c r="E451" s="39"/>
      <c r="F451" s="39"/>
      <c r="G451" s="39"/>
      <c r="H451" s="39"/>
      <c r="I451" s="39"/>
      <c r="J451" s="39"/>
      <c r="K451" s="39"/>
      <c r="L451" s="39"/>
      <c r="M451" s="39"/>
      <c r="N451" s="39"/>
      <c r="O451" s="212"/>
    </row>
    <row r="452" spans="3:15">
      <c r="C452" s="39"/>
      <c r="D452" s="39"/>
      <c r="E452" s="39"/>
      <c r="F452" s="39"/>
      <c r="G452" s="39"/>
      <c r="H452" s="39"/>
      <c r="I452" s="39"/>
      <c r="J452" s="39"/>
      <c r="K452" s="39"/>
      <c r="L452" s="39"/>
      <c r="M452" s="39"/>
      <c r="N452" s="39"/>
      <c r="O452" s="212"/>
    </row>
    <row r="453" spans="3:15">
      <c r="C453" s="39"/>
      <c r="D453" s="39"/>
      <c r="E453" s="39"/>
      <c r="F453" s="39"/>
      <c r="G453" s="39"/>
      <c r="H453" s="39"/>
      <c r="I453" s="39"/>
      <c r="J453" s="39"/>
      <c r="K453" s="39"/>
      <c r="L453" s="39"/>
      <c r="M453" s="39"/>
      <c r="N453" s="39"/>
      <c r="O453" s="212"/>
    </row>
    <row r="454" spans="3:15">
      <c r="C454" s="39"/>
      <c r="D454" s="39"/>
      <c r="E454" s="39"/>
      <c r="F454" s="39"/>
      <c r="G454" s="39"/>
      <c r="H454" s="39"/>
      <c r="I454" s="39"/>
      <c r="J454" s="39"/>
      <c r="K454" s="39"/>
      <c r="L454" s="39"/>
      <c r="M454" s="39"/>
      <c r="N454" s="39"/>
      <c r="O454" s="212"/>
    </row>
    <row r="455" spans="3:15">
      <c r="C455" s="39"/>
      <c r="D455" s="39"/>
      <c r="E455" s="39"/>
      <c r="F455" s="39"/>
      <c r="G455" s="39"/>
      <c r="H455" s="39"/>
      <c r="I455" s="39"/>
      <c r="J455" s="39"/>
      <c r="K455" s="39"/>
      <c r="L455" s="39"/>
      <c r="M455" s="39"/>
      <c r="N455" s="39"/>
      <c r="O455" s="212"/>
    </row>
    <row r="456" spans="3:15">
      <c r="C456" s="39"/>
      <c r="D456" s="39"/>
      <c r="E456" s="39"/>
      <c r="F456" s="39"/>
      <c r="G456" s="39"/>
      <c r="H456" s="39"/>
      <c r="I456" s="39"/>
      <c r="J456" s="39"/>
      <c r="K456" s="39"/>
      <c r="L456" s="39"/>
      <c r="M456" s="39"/>
      <c r="N456" s="39"/>
      <c r="O456" s="212"/>
    </row>
    <row r="457" spans="3:15">
      <c r="C457" s="39"/>
      <c r="D457" s="39"/>
      <c r="E457" s="39"/>
      <c r="F457" s="39"/>
      <c r="G457" s="39"/>
      <c r="H457" s="39"/>
      <c r="I457" s="39"/>
      <c r="J457" s="39"/>
      <c r="K457" s="39"/>
      <c r="L457" s="39"/>
      <c r="M457" s="39"/>
      <c r="N457" s="39"/>
      <c r="O457" s="212"/>
    </row>
    <row r="458" spans="3:15">
      <c r="C458" s="39"/>
      <c r="D458" s="39"/>
      <c r="E458" s="39"/>
      <c r="F458" s="39"/>
      <c r="G458" s="39"/>
      <c r="H458" s="39"/>
      <c r="I458" s="39"/>
      <c r="J458" s="39"/>
      <c r="K458" s="39"/>
      <c r="L458" s="39"/>
      <c r="M458" s="39"/>
      <c r="N458" s="39"/>
      <c r="O458" s="212"/>
    </row>
    <row r="459" spans="3:15">
      <c r="C459" s="39"/>
      <c r="D459" s="39"/>
      <c r="E459" s="39"/>
      <c r="F459" s="39"/>
      <c r="G459" s="39"/>
      <c r="H459" s="39"/>
      <c r="I459" s="39"/>
      <c r="J459" s="39"/>
      <c r="K459" s="39"/>
      <c r="L459" s="39"/>
      <c r="M459" s="39"/>
      <c r="N459" s="39"/>
      <c r="O459" s="212"/>
    </row>
    <row r="460" spans="3:15">
      <c r="C460" s="39"/>
      <c r="D460" s="39"/>
      <c r="E460" s="39"/>
      <c r="F460" s="39"/>
      <c r="G460" s="39"/>
      <c r="H460" s="39"/>
      <c r="I460" s="39"/>
      <c r="J460" s="39"/>
      <c r="K460" s="39"/>
      <c r="L460" s="39"/>
      <c r="M460" s="39"/>
      <c r="N460" s="39"/>
      <c r="O460" s="212"/>
    </row>
    <row r="461" spans="3:15">
      <c r="C461" s="39"/>
      <c r="D461" s="39"/>
      <c r="E461" s="39"/>
      <c r="F461" s="39"/>
      <c r="G461" s="39"/>
      <c r="H461" s="39"/>
      <c r="I461" s="39"/>
      <c r="J461" s="39"/>
      <c r="K461" s="39"/>
      <c r="L461" s="39"/>
      <c r="M461" s="39"/>
      <c r="N461" s="39"/>
      <c r="O461" s="212"/>
    </row>
    <row r="462" spans="3:15">
      <c r="C462" s="39"/>
      <c r="D462" s="39"/>
      <c r="E462" s="39"/>
      <c r="F462" s="39"/>
      <c r="G462" s="39"/>
      <c r="H462" s="39"/>
      <c r="I462" s="39"/>
      <c r="J462" s="39"/>
      <c r="K462" s="39"/>
      <c r="L462" s="39"/>
      <c r="M462" s="39"/>
      <c r="N462" s="39"/>
      <c r="O462" s="212"/>
    </row>
    <row r="463" spans="3:15">
      <c r="C463" s="39"/>
      <c r="D463" s="39"/>
      <c r="E463" s="39"/>
      <c r="F463" s="39"/>
      <c r="G463" s="39"/>
      <c r="H463" s="39"/>
      <c r="I463" s="39"/>
      <c r="J463" s="39"/>
      <c r="K463" s="39"/>
      <c r="L463" s="39"/>
      <c r="M463" s="39"/>
      <c r="N463" s="39"/>
      <c r="O463" s="212"/>
    </row>
    <row r="464" spans="3:15">
      <c r="C464" s="39"/>
      <c r="D464" s="39"/>
      <c r="E464" s="39"/>
      <c r="F464" s="39"/>
      <c r="G464" s="39"/>
      <c r="H464" s="39"/>
      <c r="I464" s="39"/>
      <c r="J464" s="39"/>
      <c r="K464" s="39"/>
      <c r="L464" s="39"/>
      <c r="M464" s="39"/>
      <c r="N464" s="39"/>
      <c r="O464" s="212"/>
    </row>
    <row r="465" spans="3:15">
      <c r="C465" s="39"/>
      <c r="D465" s="39"/>
      <c r="E465" s="39"/>
      <c r="F465" s="39"/>
      <c r="G465" s="39"/>
      <c r="H465" s="39"/>
      <c r="I465" s="39"/>
      <c r="J465" s="39"/>
      <c r="K465" s="39"/>
      <c r="L465" s="39"/>
      <c r="M465" s="39"/>
      <c r="N465" s="39"/>
      <c r="O465" s="212"/>
    </row>
    <row r="466" spans="3:15">
      <c r="C466" s="39"/>
      <c r="D466" s="39"/>
      <c r="E466" s="39"/>
      <c r="F466" s="39"/>
      <c r="G466" s="39"/>
      <c r="H466" s="39"/>
      <c r="I466" s="39"/>
      <c r="J466" s="39"/>
      <c r="K466" s="39"/>
      <c r="L466" s="39"/>
      <c r="M466" s="39"/>
      <c r="N466" s="39"/>
      <c r="O466" s="212"/>
    </row>
    <row r="467" spans="3:15">
      <c r="C467" s="39"/>
      <c r="D467" s="39"/>
      <c r="E467" s="39"/>
      <c r="F467" s="39"/>
      <c r="G467" s="39"/>
      <c r="H467" s="39"/>
      <c r="I467" s="39"/>
      <c r="J467" s="39"/>
      <c r="K467" s="39"/>
      <c r="L467" s="39"/>
      <c r="M467" s="39"/>
      <c r="N467" s="39"/>
      <c r="O467" s="212"/>
    </row>
    <row r="468" spans="3:15">
      <c r="C468" s="39"/>
      <c r="D468" s="39"/>
      <c r="E468" s="39"/>
      <c r="F468" s="39"/>
      <c r="G468" s="39"/>
      <c r="H468" s="39"/>
      <c r="I468" s="39"/>
      <c r="J468" s="39"/>
      <c r="K468" s="39"/>
      <c r="L468" s="39"/>
      <c r="M468" s="39"/>
      <c r="N468" s="39"/>
      <c r="O468" s="212"/>
    </row>
    <row r="469" spans="3:15">
      <c r="C469" s="39"/>
      <c r="D469" s="39"/>
      <c r="E469" s="39"/>
      <c r="F469" s="39"/>
      <c r="G469" s="39"/>
      <c r="H469" s="39"/>
      <c r="I469" s="39"/>
      <c r="J469" s="39"/>
      <c r="K469" s="39"/>
      <c r="L469" s="39"/>
      <c r="M469" s="39"/>
      <c r="N469" s="39"/>
      <c r="O469" s="212"/>
    </row>
    <row r="470" spans="3:15">
      <c r="C470" s="39"/>
      <c r="D470" s="39"/>
      <c r="E470" s="39"/>
      <c r="F470" s="39"/>
      <c r="G470" s="39"/>
      <c r="H470" s="39"/>
      <c r="I470" s="39"/>
      <c r="J470" s="39"/>
      <c r="K470" s="39"/>
      <c r="L470" s="39"/>
      <c r="M470" s="39"/>
      <c r="N470" s="39"/>
      <c r="O470" s="212"/>
    </row>
    <row r="471" spans="3:15">
      <c r="C471" s="39"/>
      <c r="D471" s="39"/>
      <c r="E471" s="39"/>
      <c r="F471" s="39"/>
      <c r="G471" s="39"/>
      <c r="H471" s="39"/>
      <c r="I471" s="39"/>
      <c r="J471" s="39"/>
      <c r="K471" s="39"/>
      <c r="L471" s="39"/>
      <c r="M471" s="39"/>
      <c r="N471" s="39"/>
      <c r="O471" s="212"/>
    </row>
    <row r="472" spans="3:15">
      <c r="C472" s="39"/>
      <c r="D472" s="39"/>
      <c r="E472" s="39"/>
      <c r="F472" s="39"/>
      <c r="G472" s="39"/>
      <c r="H472" s="39"/>
      <c r="I472" s="39"/>
      <c r="J472" s="39"/>
      <c r="K472" s="39"/>
      <c r="L472" s="39"/>
      <c r="M472" s="39"/>
      <c r="N472" s="39"/>
      <c r="O472" s="212"/>
    </row>
    <row r="473" spans="3:15">
      <c r="C473" s="39"/>
      <c r="D473" s="39"/>
      <c r="E473" s="39"/>
      <c r="F473" s="39"/>
      <c r="G473" s="39"/>
      <c r="H473" s="39"/>
      <c r="I473" s="39"/>
      <c r="J473" s="39"/>
      <c r="K473" s="39"/>
      <c r="L473" s="39"/>
      <c r="M473" s="39"/>
      <c r="N473" s="39"/>
      <c r="O473" s="212"/>
    </row>
    <row r="474" spans="3:15">
      <c r="C474" s="39"/>
      <c r="D474" s="39"/>
      <c r="E474" s="39"/>
      <c r="F474" s="39"/>
      <c r="G474" s="39"/>
      <c r="H474" s="39"/>
      <c r="I474" s="39"/>
      <c r="J474" s="39"/>
      <c r="K474" s="39"/>
      <c r="L474" s="39"/>
      <c r="M474" s="39"/>
      <c r="N474" s="39"/>
      <c r="O474" s="212"/>
    </row>
    <row r="475" spans="3:15">
      <c r="C475" s="39"/>
      <c r="D475" s="39"/>
      <c r="E475" s="39"/>
      <c r="F475" s="39"/>
      <c r="G475" s="39"/>
      <c r="H475" s="39"/>
      <c r="I475" s="39"/>
      <c r="J475" s="39"/>
      <c r="K475" s="39"/>
      <c r="L475" s="39"/>
      <c r="M475" s="39"/>
      <c r="N475" s="39"/>
      <c r="O475" s="212"/>
    </row>
    <row r="476" spans="3:15">
      <c r="C476" s="39"/>
      <c r="D476" s="39"/>
      <c r="E476" s="39"/>
      <c r="F476" s="39"/>
      <c r="G476" s="39"/>
      <c r="H476" s="39"/>
      <c r="I476" s="39"/>
      <c r="J476" s="39"/>
      <c r="K476" s="39"/>
      <c r="L476" s="39"/>
      <c r="M476" s="39"/>
      <c r="N476" s="39"/>
      <c r="O476" s="212"/>
    </row>
    <row r="477" spans="3:15">
      <c r="C477" s="39"/>
      <c r="D477" s="39"/>
      <c r="E477" s="39"/>
      <c r="F477" s="39"/>
      <c r="G477" s="39"/>
      <c r="H477" s="39"/>
      <c r="I477" s="39"/>
      <c r="J477" s="39"/>
      <c r="K477" s="39"/>
      <c r="L477" s="39"/>
      <c r="M477" s="39"/>
      <c r="N477" s="39"/>
      <c r="O477" s="212"/>
    </row>
    <row r="478" spans="3:15">
      <c r="C478" s="39"/>
      <c r="D478" s="39"/>
      <c r="E478" s="39"/>
      <c r="F478" s="39"/>
      <c r="G478" s="39"/>
      <c r="H478" s="39"/>
      <c r="I478" s="39"/>
      <c r="J478" s="39"/>
      <c r="K478" s="39"/>
      <c r="L478" s="39"/>
      <c r="M478" s="39"/>
      <c r="N478" s="39"/>
      <c r="O478" s="212"/>
    </row>
    <row r="479" spans="3:15">
      <c r="C479" s="39"/>
      <c r="D479" s="39"/>
      <c r="E479" s="39"/>
      <c r="F479" s="39"/>
      <c r="G479" s="39"/>
      <c r="H479" s="39"/>
      <c r="I479" s="39"/>
      <c r="J479" s="39"/>
      <c r="K479" s="39"/>
      <c r="L479" s="39"/>
      <c r="M479" s="39"/>
      <c r="N479" s="39"/>
      <c r="O479" s="212"/>
    </row>
    <row r="480" spans="3:15">
      <c r="C480" s="39"/>
      <c r="D480" s="39"/>
      <c r="E480" s="39"/>
      <c r="F480" s="39"/>
      <c r="G480" s="39"/>
      <c r="H480" s="39"/>
      <c r="I480" s="39"/>
      <c r="J480" s="39"/>
      <c r="K480" s="39"/>
      <c r="L480" s="39"/>
      <c r="M480" s="39"/>
      <c r="N480" s="39"/>
      <c r="O480" s="212"/>
    </row>
    <row r="481" spans="3:15">
      <c r="C481" s="39"/>
      <c r="D481" s="39"/>
      <c r="E481" s="39"/>
      <c r="F481" s="39"/>
      <c r="G481" s="39"/>
      <c r="H481" s="39"/>
      <c r="I481" s="39"/>
      <c r="J481" s="39"/>
      <c r="K481" s="39"/>
      <c r="L481" s="39"/>
      <c r="M481" s="39"/>
      <c r="N481" s="39"/>
      <c r="O481" s="212"/>
    </row>
    <row r="482" spans="3:15">
      <c r="C482" s="39"/>
      <c r="D482" s="39"/>
      <c r="E482" s="39"/>
      <c r="F482" s="39"/>
      <c r="G482" s="39"/>
      <c r="H482" s="39"/>
      <c r="I482" s="39"/>
      <c r="J482" s="39"/>
      <c r="K482" s="39"/>
      <c r="L482" s="39"/>
      <c r="M482" s="39"/>
      <c r="N482" s="39"/>
      <c r="O482" s="212"/>
    </row>
    <row r="483" spans="3:15">
      <c r="C483" s="39"/>
      <c r="D483" s="39"/>
      <c r="E483" s="39"/>
      <c r="F483" s="39"/>
      <c r="G483" s="39"/>
      <c r="H483" s="39"/>
      <c r="I483" s="39"/>
      <c r="J483" s="39"/>
      <c r="K483" s="39"/>
      <c r="L483" s="39"/>
      <c r="M483" s="39"/>
      <c r="N483" s="39"/>
      <c r="O483" s="212"/>
    </row>
    <row r="484" spans="3:15">
      <c r="C484" s="39"/>
      <c r="D484" s="39"/>
      <c r="E484" s="39"/>
      <c r="F484" s="39"/>
      <c r="G484" s="39"/>
      <c r="H484" s="39"/>
      <c r="I484" s="39"/>
      <c r="J484" s="39"/>
      <c r="K484" s="39"/>
      <c r="L484" s="39"/>
      <c r="M484" s="39"/>
      <c r="N484" s="39"/>
      <c r="O484" s="212"/>
    </row>
    <row r="485" spans="3:15">
      <c r="C485" s="39"/>
      <c r="D485" s="39"/>
      <c r="E485" s="39"/>
      <c r="F485" s="39"/>
      <c r="G485" s="39"/>
      <c r="H485" s="39"/>
      <c r="I485" s="39"/>
      <c r="J485" s="39"/>
      <c r="K485" s="39"/>
      <c r="L485" s="39"/>
      <c r="M485" s="39"/>
      <c r="N485" s="39"/>
      <c r="O485" s="212"/>
    </row>
    <row r="486" spans="3:15">
      <c r="C486" s="39"/>
      <c r="D486" s="39"/>
      <c r="E486" s="39"/>
      <c r="F486" s="39"/>
      <c r="G486" s="39"/>
      <c r="H486" s="39"/>
      <c r="I486" s="39"/>
      <c r="J486" s="39"/>
      <c r="K486" s="39"/>
      <c r="L486" s="39"/>
      <c r="M486" s="39"/>
      <c r="N486" s="39"/>
      <c r="O486" s="212"/>
    </row>
    <row r="487" spans="3:15">
      <c r="C487" s="39"/>
      <c r="D487" s="39"/>
      <c r="E487" s="39"/>
      <c r="F487" s="39"/>
      <c r="G487" s="39"/>
      <c r="H487" s="39"/>
      <c r="I487" s="39"/>
      <c r="J487" s="39"/>
      <c r="K487" s="39"/>
      <c r="L487" s="39"/>
      <c r="M487" s="39"/>
      <c r="N487" s="39"/>
      <c r="O487" s="212"/>
    </row>
    <row r="488" spans="3:15">
      <c r="C488" s="39"/>
      <c r="D488" s="39"/>
      <c r="E488" s="39"/>
      <c r="F488" s="39"/>
      <c r="G488" s="39"/>
      <c r="H488" s="39"/>
      <c r="I488" s="39"/>
      <c r="J488" s="39"/>
      <c r="K488" s="39"/>
      <c r="L488" s="39"/>
      <c r="M488" s="39"/>
      <c r="N488" s="39"/>
      <c r="O488" s="212"/>
    </row>
    <row r="489" spans="3:15">
      <c r="C489" s="39"/>
      <c r="D489" s="39"/>
      <c r="E489" s="39"/>
      <c r="F489" s="39"/>
      <c r="G489" s="39"/>
      <c r="H489" s="39"/>
      <c r="I489" s="39"/>
      <c r="J489" s="39"/>
      <c r="K489" s="39"/>
      <c r="L489" s="39"/>
      <c r="M489" s="39"/>
      <c r="N489" s="39"/>
      <c r="O489" s="212"/>
    </row>
    <row r="490" spans="3:15">
      <c r="C490" s="39"/>
      <c r="D490" s="39"/>
      <c r="E490" s="39"/>
      <c r="F490" s="39"/>
      <c r="G490" s="39"/>
      <c r="H490" s="39"/>
      <c r="I490" s="39"/>
      <c r="J490" s="39"/>
      <c r="K490" s="39"/>
      <c r="L490" s="39"/>
      <c r="M490" s="39"/>
      <c r="N490" s="39"/>
      <c r="O490" s="212"/>
    </row>
    <row r="491" spans="3:15">
      <c r="C491" s="39"/>
      <c r="D491" s="39"/>
      <c r="E491" s="39"/>
      <c r="F491" s="39"/>
      <c r="G491" s="39"/>
      <c r="H491" s="39"/>
      <c r="I491" s="39"/>
      <c r="J491" s="39"/>
      <c r="K491" s="39"/>
      <c r="L491" s="39"/>
      <c r="M491" s="39"/>
      <c r="N491" s="39"/>
      <c r="O491" s="212"/>
    </row>
    <row r="492" spans="3:15">
      <c r="C492" s="39"/>
      <c r="D492" s="39"/>
      <c r="E492" s="39"/>
      <c r="F492" s="39"/>
      <c r="G492" s="39"/>
      <c r="H492" s="39"/>
      <c r="I492" s="39"/>
      <c r="J492" s="39"/>
      <c r="K492" s="39"/>
      <c r="L492" s="39"/>
      <c r="M492" s="39"/>
      <c r="N492" s="39"/>
      <c r="O492" s="212"/>
    </row>
    <row r="493" spans="3:15">
      <c r="C493" s="39"/>
      <c r="D493" s="39"/>
      <c r="E493" s="39"/>
      <c r="F493" s="39"/>
      <c r="G493" s="39"/>
      <c r="H493" s="39"/>
      <c r="I493" s="39"/>
      <c r="J493" s="39"/>
      <c r="K493" s="39"/>
      <c r="L493" s="39"/>
      <c r="M493" s="39"/>
      <c r="N493" s="39"/>
      <c r="O493" s="212"/>
    </row>
    <row r="494" spans="3:15">
      <c r="C494" s="39"/>
      <c r="D494" s="39"/>
      <c r="E494" s="39"/>
      <c r="F494" s="39"/>
      <c r="G494" s="39"/>
      <c r="H494" s="39"/>
      <c r="I494" s="39"/>
      <c r="J494" s="39"/>
      <c r="K494" s="39"/>
      <c r="L494" s="39"/>
      <c r="M494" s="39"/>
      <c r="N494" s="39"/>
      <c r="O494" s="212"/>
    </row>
    <row r="495" spans="3:15">
      <c r="C495" s="39"/>
      <c r="D495" s="39"/>
      <c r="E495" s="39"/>
      <c r="F495" s="39"/>
      <c r="G495" s="39"/>
      <c r="H495" s="39"/>
      <c r="I495" s="39"/>
      <c r="J495" s="39"/>
      <c r="K495" s="39"/>
      <c r="L495" s="39"/>
      <c r="M495" s="39"/>
      <c r="N495" s="39"/>
      <c r="O495" s="212"/>
    </row>
    <row r="496" spans="3:15">
      <c r="C496" s="39"/>
      <c r="D496" s="39"/>
      <c r="E496" s="39"/>
      <c r="F496" s="39"/>
      <c r="G496" s="39"/>
      <c r="H496" s="39"/>
      <c r="I496" s="39"/>
      <c r="J496" s="39"/>
      <c r="K496" s="39"/>
      <c r="L496" s="39"/>
      <c r="M496" s="39"/>
      <c r="N496" s="39"/>
      <c r="O496" s="212"/>
    </row>
    <row r="497" spans="3:15">
      <c r="C497" s="39"/>
      <c r="D497" s="39"/>
      <c r="E497" s="39"/>
      <c r="F497" s="39"/>
      <c r="G497" s="39"/>
      <c r="H497" s="39"/>
      <c r="I497" s="39"/>
      <c r="J497" s="39"/>
      <c r="K497" s="39"/>
      <c r="L497" s="39"/>
      <c r="M497" s="39"/>
      <c r="N497" s="39"/>
      <c r="O497" s="212"/>
    </row>
    <row r="498" spans="3:15">
      <c r="C498" s="39"/>
      <c r="D498" s="39"/>
      <c r="E498" s="39"/>
      <c r="F498" s="39"/>
      <c r="G498" s="39"/>
      <c r="H498" s="39"/>
      <c r="I498" s="39"/>
      <c r="J498" s="39"/>
      <c r="K498" s="39"/>
      <c r="L498" s="39"/>
      <c r="M498" s="39"/>
      <c r="N498" s="39"/>
      <c r="O498" s="212"/>
    </row>
    <row r="499" spans="3:15">
      <c r="C499" s="39"/>
      <c r="D499" s="39"/>
      <c r="E499" s="39"/>
      <c r="F499" s="39"/>
      <c r="G499" s="39"/>
      <c r="H499" s="39"/>
      <c r="I499" s="39"/>
      <c r="J499" s="39"/>
      <c r="K499" s="39"/>
      <c r="L499" s="39"/>
      <c r="M499" s="39"/>
      <c r="N499" s="39"/>
      <c r="O499" s="212"/>
    </row>
    <row r="500" spans="3:15">
      <c r="C500" s="39"/>
      <c r="D500" s="39"/>
      <c r="E500" s="39"/>
      <c r="F500" s="39"/>
      <c r="G500" s="39"/>
      <c r="H500" s="39"/>
      <c r="I500" s="39"/>
      <c r="J500" s="39"/>
      <c r="K500" s="39"/>
      <c r="L500" s="39"/>
      <c r="M500" s="39"/>
      <c r="N500" s="39"/>
      <c r="O500" s="212"/>
    </row>
    <row r="501" spans="3:15">
      <c r="C501" s="39"/>
      <c r="D501" s="39"/>
      <c r="E501" s="39"/>
      <c r="F501" s="39"/>
      <c r="G501" s="39"/>
      <c r="H501" s="39"/>
      <c r="I501" s="39"/>
      <c r="J501" s="39"/>
      <c r="K501" s="39"/>
      <c r="L501" s="39"/>
      <c r="M501" s="39"/>
      <c r="N501" s="39"/>
      <c r="O501" s="212"/>
    </row>
    <row r="502" spans="3:15">
      <c r="C502" s="39"/>
      <c r="D502" s="39"/>
      <c r="E502" s="39"/>
      <c r="F502" s="39"/>
      <c r="G502" s="39"/>
      <c r="H502" s="39"/>
      <c r="I502" s="39"/>
      <c r="J502" s="39"/>
      <c r="K502" s="39"/>
      <c r="L502" s="39"/>
      <c r="M502" s="39"/>
      <c r="N502" s="39"/>
      <c r="O502" s="212"/>
    </row>
    <row r="503" spans="3:15">
      <c r="C503" s="39"/>
      <c r="D503" s="39"/>
      <c r="E503" s="39"/>
      <c r="F503" s="39"/>
      <c r="G503" s="39"/>
      <c r="H503" s="39"/>
      <c r="I503" s="39"/>
      <c r="J503" s="39"/>
      <c r="K503" s="39"/>
      <c r="L503" s="39"/>
      <c r="M503" s="39"/>
      <c r="N503" s="39"/>
      <c r="O503" s="212"/>
    </row>
    <row r="504" spans="3:15">
      <c r="C504" s="39"/>
      <c r="D504" s="39"/>
      <c r="E504" s="39"/>
      <c r="F504" s="39"/>
      <c r="G504" s="39"/>
      <c r="H504" s="39"/>
      <c r="I504" s="39"/>
      <c r="J504" s="39"/>
      <c r="K504" s="39"/>
      <c r="L504" s="39"/>
      <c r="M504" s="39"/>
      <c r="N504" s="39"/>
      <c r="O504" s="212"/>
    </row>
    <row r="505" spans="3:15">
      <c r="C505" s="39"/>
      <c r="D505" s="39"/>
      <c r="E505" s="39"/>
      <c r="F505" s="39"/>
      <c r="G505" s="39"/>
      <c r="H505" s="39"/>
      <c r="I505" s="39"/>
      <c r="J505" s="39"/>
      <c r="K505" s="39"/>
      <c r="L505" s="39"/>
      <c r="M505" s="39"/>
      <c r="N505" s="39"/>
      <c r="O505" s="212"/>
    </row>
    <row r="506" spans="3:15">
      <c r="C506" s="39"/>
      <c r="D506" s="39"/>
      <c r="E506" s="39"/>
      <c r="F506" s="39"/>
      <c r="G506" s="39"/>
      <c r="H506" s="39"/>
      <c r="I506" s="39"/>
      <c r="J506" s="39"/>
      <c r="K506" s="39"/>
      <c r="L506" s="39"/>
      <c r="M506" s="39"/>
      <c r="N506" s="39"/>
      <c r="O506" s="212"/>
    </row>
    <row r="507" spans="3:15">
      <c r="C507" s="39"/>
      <c r="D507" s="39"/>
      <c r="E507" s="39"/>
      <c r="F507" s="39"/>
      <c r="G507" s="39"/>
      <c r="H507" s="39"/>
      <c r="I507" s="39"/>
      <c r="J507" s="39"/>
      <c r="K507" s="39"/>
      <c r="L507" s="39"/>
      <c r="M507" s="39"/>
      <c r="N507" s="39"/>
      <c r="O507" s="212"/>
    </row>
    <row r="508" spans="3:15">
      <c r="C508" s="39"/>
      <c r="D508" s="39"/>
      <c r="E508" s="39"/>
      <c r="F508" s="39"/>
      <c r="G508" s="39"/>
      <c r="H508" s="39"/>
      <c r="I508" s="39"/>
      <c r="J508" s="39"/>
      <c r="K508" s="39"/>
      <c r="L508" s="39"/>
      <c r="M508" s="39"/>
      <c r="N508" s="39"/>
      <c r="O508" s="212"/>
    </row>
    <row r="509" spans="3:15">
      <c r="C509" s="39"/>
      <c r="D509" s="39"/>
      <c r="E509" s="39"/>
      <c r="F509" s="39"/>
      <c r="G509" s="39"/>
      <c r="H509" s="39"/>
      <c r="I509" s="39"/>
      <c r="J509" s="39"/>
      <c r="K509" s="39"/>
      <c r="L509" s="39"/>
      <c r="M509" s="39"/>
      <c r="N509" s="39"/>
      <c r="O509" s="212"/>
    </row>
    <row r="510" spans="3:15">
      <c r="C510" s="39"/>
      <c r="D510" s="39"/>
      <c r="E510" s="39"/>
      <c r="F510" s="39"/>
      <c r="G510" s="39"/>
      <c r="H510" s="39"/>
      <c r="I510" s="39"/>
      <c r="J510" s="39"/>
      <c r="K510" s="39"/>
      <c r="L510" s="39"/>
      <c r="M510" s="39"/>
      <c r="N510" s="39"/>
      <c r="O510" s="212"/>
    </row>
    <row r="511" spans="3:15">
      <c r="C511" s="39"/>
      <c r="D511" s="39"/>
      <c r="E511" s="39"/>
      <c r="F511" s="39"/>
      <c r="G511" s="39"/>
      <c r="H511" s="39"/>
      <c r="I511" s="39"/>
      <c r="J511" s="39"/>
      <c r="K511" s="39"/>
      <c r="L511" s="39"/>
      <c r="M511" s="39"/>
      <c r="N511" s="39"/>
      <c r="O511" s="212"/>
    </row>
    <row r="512" spans="3:15">
      <c r="C512" s="39"/>
      <c r="D512" s="39"/>
      <c r="E512" s="39"/>
      <c r="F512" s="39"/>
      <c r="G512" s="39"/>
      <c r="H512" s="39"/>
      <c r="I512" s="39"/>
      <c r="J512" s="39"/>
      <c r="K512" s="39"/>
      <c r="L512" s="39"/>
      <c r="M512" s="39"/>
      <c r="N512" s="39"/>
      <c r="O512" s="212"/>
    </row>
    <row r="513" spans="3:15">
      <c r="C513" s="39"/>
      <c r="D513" s="39"/>
      <c r="E513" s="39"/>
      <c r="F513" s="39"/>
      <c r="G513" s="39"/>
      <c r="H513" s="39"/>
      <c r="I513" s="39"/>
      <c r="J513" s="39"/>
      <c r="K513" s="39"/>
      <c r="L513" s="39"/>
      <c r="M513" s="39"/>
      <c r="N513" s="39"/>
      <c r="O513" s="212"/>
    </row>
    <row r="514" spans="3:15">
      <c r="C514" s="39"/>
      <c r="D514" s="39"/>
      <c r="E514" s="39"/>
      <c r="F514" s="39"/>
      <c r="G514" s="39"/>
      <c r="H514" s="39"/>
      <c r="I514" s="39"/>
      <c r="J514" s="39"/>
      <c r="K514" s="39"/>
      <c r="L514" s="39"/>
      <c r="M514" s="39"/>
      <c r="N514" s="39"/>
      <c r="O514" s="212"/>
    </row>
    <row r="515" spans="3:15">
      <c r="C515" s="39"/>
      <c r="D515" s="39"/>
      <c r="E515" s="39"/>
      <c r="F515" s="39"/>
      <c r="G515" s="39"/>
      <c r="H515" s="39"/>
      <c r="I515" s="39"/>
      <c r="J515" s="39"/>
      <c r="K515" s="39"/>
      <c r="L515" s="39"/>
      <c r="M515" s="39"/>
      <c r="N515" s="39"/>
      <c r="O515" s="212"/>
    </row>
    <row r="516" spans="3:15">
      <c r="C516" s="39"/>
      <c r="D516" s="39"/>
      <c r="E516" s="39"/>
      <c r="F516" s="39"/>
      <c r="G516" s="39"/>
      <c r="H516" s="39"/>
      <c r="I516" s="39"/>
      <c r="J516" s="39"/>
      <c r="K516" s="39"/>
      <c r="L516" s="39"/>
      <c r="M516" s="39"/>
      <c r="N516" s="39"/>
      <c r="O516" s="212"/>
    </row>
    <row r="517" spans="3:15">
      <c r="C517" s="39"/>
      <c r="D517" s="39"/>
      <c r="E517" s="39"/>
      <c r="F517" s="39"/>
      <c r="G517" s="39"/>
      <c r="H517" s="39"/>
      <c r="I517" s="39"/>
      <c r="J517" s="39"/>
      <c r="K517" s="39"/>
      <c r="L517" s="39"/>
      <c r="M517" s="39"/>
      <c r="N517" s="39"/>
      <c r="O517" s="212"/>
    </row>
    <row r="518" spans="3:15">
      <c r="C518" s="39"/>
      <c r="D518" s="39"/>
      <c r="E518" s="39"/>
      <c r="F518" s="39"/>
      <c r="G518" s="39"/>
      <c r="H518" s="39"/>
      <c r="I518" s="39"/>
      <c r="J518" s="39"/>
      <c r="K518" s="39"/>
      <c r="L518" s="39"/>
      <c r="M518" s="39"/>
      <c r="N518" s="39"/>
      <c r="O518" s="212"/>
    </row>
    <row r="519" spans="3:15">
      <c r="C519" s="39"/>
      <c r="D519" s="39"/>
      <c r="E519" s="39"/>
      <c r="F519" s="39"/>
      <c r="G519" s="39"/>
      <c r="H519" s="39"/>
      <c r="I519" s="39"/>
      <c r="J519" s="39"/>
      <c r="K519" s="39"/>
      <c r="L519" s="39"/>
      <c r="M519" s="39"/>
      <c r="N519" s="39"/>
      <c r="O519" s="212"/>
    </row>
    <row r="520" spans="3:15">
      <c r="C520" s="39"/>
      <c r="D520" s="39"/>
      <c r="E520" s="39"/>
      <c r="F520" s="39"/>
      <c r="G520" s="39"/>
      <c r="H520" s="39"/>
      <c r="I520" s="39"/>
      <c r="J520" s="39"/>
      <c r="K520" s="39"/>
      <c r="L520" s="39"/>
      <c r="M520" s="39"/>
      <c r="N520" s="39"/>
      <c r="O520" s="212"/>
    </row>
    <row r="521" spans="3:15">
      <c r="C521" s="39"/>
      <c r="D521" s="39"/>
      <c r="E521" s="39"/>
      <c r="F521" s="39"/>
      <c r="G521" s="39"/>
      <c r="H521" s="39"/>
      <c r="I521" s="39"/>
      <c r="J521" s="39"/>
      <c r="K521" s="39"/>
      <c r="L521" s="39"/>
      <c r="M521" s="39"/>
      <c r="N521" s="39"/>
      <c r="O521" s="212"/>
    </row>
    <row r="522" spans="3:15">
      <c r="C522" s="39"/>
      <c r="D522" s="39"/>
      <c r="E522" s="39"/>
      <c r="F522" s="39"/>
      <c r="G522" s="39"/>
      <c r="H522" s="39"/>
      <c r="I522" s="39"/>
      <c r="J522" s="39"/>
      <c r="K522" s="39"/>
      <c r="L522" s="39"/>
      <c r="M522" s="39"/>
      <c r="N522" s="39"/>
      <c r="O522" s="212"/>
    </row>
    <row r="523" spans="3:15">
      <c r="C523" s="39"/>
      <c r="D523" s="39"/>
      <c r="E523" s="39"/>
      <c r="F523" s="39"/>
      <c r="G523" s="39"/>
      <c r="H523" s="39"/>
      <c r="I523" s="39"/>
      <c r="J523" s="39"/>
      <c r="K523" s="39"/>
      <c r="L523" s="39"/>
      <c r="M523" s="39"/>
      <c r="N523" s="39"/>
      <c r="O523" s="212"/>
    </row>
    <row r="524" spans="3:15">
      <c r="C524" s="39"/>
      <c r="D524" s="39"/>
      <c r="E524" s="39"/>
      <c r="F524" s="39"/>
      <c r="G524" s="39"/>
      <c r="H524" s="39"/>
      <c r="I524" s="39"/>
      <c r="J524" s="39"/>
      <c r="K524" s="39"/>
      <c r="L524" s="39"/>
      <c r="M524" s="39"/>
      <c r="N524" s="39"/>
      <c r="O524" s="212"/>
    </row>
    <row r="525" spans="3:15">
      <c r="C525" s="39"/>
      <c r="D525" s="39"/>
      <c r="E525" s="39"/>
      <c r="F525" s="39"/>
      <c r="G525" s="39"/>
      <c r="H525" s="39"/>
      <c r="I525" s="39"/>
      <c r="J525" s="39"/>
      <c r="K525" s="39"/>
      <c r="L525" s="39"/>
      <c r="M525" s="39"/>
      <c r="N525" s="39"/>
      <c r="O525" s="212"/>
    </row>
    <row r="526" spans="3:15">
      <c r="C526" s="39"/>
      <c r="D526" s="39"/>
      <c r="E526" s="39"/>
      <c r="F526" s="39"/>
      <c r="G526" s="39"/>
      <c r="H526" s="39"/>
      <c r="I526" s="39"/>
      <c r="J526" s="39"/>
      <c r="K526" s="39"/>
      <c r="L526" s="39"/>
      <c r="M526" s="39"/>
      <c r="N526" s="39"/>
      <c r="O526" s="212"/>
    </row>
    <row r="527" spans="3:15">
      <c r="C527" s="39"/>
      <c r="D527" s="39"/>
      <c r="E527" s="39"/>
      <c r="F527" s="39"/>
      <c r="G527" s="39"/>
      <c r="H527" s="39"/>
      <c r="I527" s="39"/>
      <c r="J527" s="39"/>
      <c r="K527" s="39"/>
      <c r="L527" s="39"/>
      <c r="M527" s="39"/>
      <c r="N527" s="39"/>
      <c r="O527" s="212"/>
    </row>
    <row r="528" spans="3:15">
      <c r="C528" s="39"/>
      <c r="D528" s="39"/>
      <c r="E528" s="39"/>
      <c r="F528" s="39"/>
      <c r="G528" s="39"/>
      <c r="H528" s="39"/>
      <c r="I528" s="39"/>
      <c r="J528" s="39"/>
      <c r="K528" s="39"/>
      <c r="L528" s="39"/>
      <c r="M528" s="39"/>
      <c r="N528" s="39"/>
      <c r="O528" s="212"/>
    </row>
    <row r="529" spans="3:15">
      <c r="C529" s="39"/>
      <c r="D529" s="39"/>
      <c r="E529" s="39"/>
      <c r="F529" s="39"/>
      <c r="G529" s="39"/>
      <c r="H529" s="39"/>
      <c r="I529" s="39"/>
      <c r="J529" s="39"/>
      <c r="K529" s="39"/>
      <c r="L529" s="39"/>
      <c r="M529" s="39"/>
      <c r="N529" s="39"/>
      <c r="O529" s="212"/>
    </row>
    <row r="530" spans="3:15">
      <c r="C530" s="39"/>
      <c r="D530" s="39"/>
      <c r="E530" s="39"/>
      <c r="F530" s="39"/>
      <c r="G530" s="39"/>
      <c r="H530" s="39"/>
      <c r="I530" s="39"/>
      <c r="J530" s="39"/>
      <c r="K530" s="39"/>
      <c r="L530" s="39"/>
      <c r="M530" s="39"/>
      <c r="N530" s="39"/>
      <c r="O530" s="212"/>
    </row>
    <row r="531" spans="3:15">
      <c r="C531" s="39"/>
      <c r="D531" s="39"/>
      <c r="E531" s="39"/>
      <c r="F531" s="39"/>
      <c r="G531" s="39"/>
      <c r="H531" s="39"/>
      <c r="I531" s="39"/>
      <c r="J531" s="39"/>
      <c r="K531" s="39"/>
      <c r="L531" s="39"/>
      <c r="M531" s="39"/>
      <c r="N531" s="39"/>
      <c r="O531" s="212"/>
    </row>
    <row r="532" spans="3:15">
      <c r="C532" s="39"/>
      <c r="D532" s="39"/>
      <c r="E532" s="39"/>
      <c r="F532" s="39"/>
      <c r="G532" s="39"/>
      <c r="H532" s="39"/>
      <c r="I532" s="39"/>
      <c r="J532" s="39"/>
      <c r="K532" s="39"/>
      <c r="L532" s="39"/>
      <c r="M532" s="39"/>
      <c r="N532" s="39"/>
      <c r="O532" s="212"/>
    </row>
    <row r="533" spans="3:15">
      <c r="C533" s="39"/>
      <c r="D533" s="39"/>
      <c r="E533" s="39"/>
      <c r="F533" s="39"/>
      <c r="G533" s="39"/>
      <c r="H533" s="39"/>
      <c r="I533" s="39"/>
      <c r="J533" s="39"/>
      <c r="K533" s="39"/>
      <c r="L533" s="39"/>
      <c r="M533" s="39"/>
      <c r="N533" s="39"/>
      <c r="O533" s="212"/>
    </row>
    <row r="534" spans="3:15">
      <c r="C534" s="39"/>
      <c r="D534" s="39"/>
      <c r="E534" s="39"/>
      <c r="F534" s="39"/>
      <c r="G534" s="39"/>
      <c r="H534" s="39"/>
      <c r="I534" s="39"/>
      <c r="J534" s="39"/>
      <c r="K534" s="39"/>
      <c r="L534" s="39"/>
      <c r="M534" s="39"/>
      <c r="N534" s="39"/>
      <c r="O534" s="212"/>
    </row>
    <row r="535" spans="3:15">
      <c r="C535" s="39"/>
      <c r="D535" s="39"/>
      <c r="E535" s="39"/>
      <c r="F535" s="39"/>
      <c r="G535" s="39"/>
      <c r="H535" s="39"/>
      <c r="I535" s="39"/>
      <c r="J535" s="39"/>
      <c r="K535" s="39"/>
      <c r="L535" s="39"/>
      <c r="M535" s="39"/>
      <c r="N535" s="39"/>
      <c r="O535" s="212"/>
    </row>
    <row r="536" spans="3:15">
      <c r="C536" s="39"/>
      <c r="D536" s="39"/>
      <c r="E536" s="39"/>
      <c r="F536" s="39"/>
      <c r="G536" s="39"/>
      <c r="H536" s="39"/>
      <c r="I536" s="39"/>
      <c r="J536" s="39"/>
      <c r="K536" s="39"/>
      <c r="L536" s="39"/>
      <c r="M536" s="39"/>
      <c r="N536" s="39"/>
      <c r="O536" s="212"/>
    </row>
    <row r="537" spans="3:15">
      <c r="C537" s="39"/>
      <c r="D537" s="39"/>
      <c r="E537" s="39"/>
      <c r="F537" s="39"/>
      <c r="G537" s="39"/>
      <c r="H537" s="39"/>
      <c r="I537" s="39"/>
      <c r="J537" s="39"/>
      <c r="K537" s="39"/>
      <c r="L537" s="39"/>
      <c r="M537" s="39"/>
      <c r="N537" s="39"/>
      <c r="O537" s="212"/>
    </row>
    <row r="538" spans="3:15">
      <c r="C538" s="39"/>
      <c r="D538" s="39"/>
      <c r="E538" s="39"/>
      <c r="F538" s="39"/>
      <c r="G538" s="39"/>
      <c r="H538" s="39"/>
      <c r="I538" s="39"/>
      <c r="J538" s="39"/>
      <c r="K538" s="39"/>
      <c r="L538" s="39"/>
      <c r="M538" s="39"/>
      <c r="N538" s="39"/>
      <c r="O538" s="212"/>
    </row>
    <row r="539" spans="3:15">
      <c r="C539" s="39"/>
      <c r="D539" s="39"/>
      <c r="E539" s="39"/>
      <c r="F539" s="39"/>
      <c r="G539" s="39"/>
      <c r="H539" s="39"/>
      <c r="I539" s="39"/>
      <c r="J539" s="39"/>
      <c r="K539" s="39"/>
      <c r="L539" s="39"/>
      <c r="M539" s="39"/>
      <c r="N539" s="39"/>
      <c r="O539" s="212"/>
    </row>
    <row r="540" spans="3:15">
      <c r="C540" s="39"/>
      <c r="D540" s="39"/>
      <c r="E540" s="39"/>
      <c r="F540" s="39"/>
      <c r="G540" s="39"/>
      <c r="H540" s="39"/>
      <c r="I540" s="39"/>
      <c r="J540" s="39"/>
      <c r="K540" s="39"/>
      <c r="L540" s="39"/>
      <c r="M540" s="39"/>
      <c r="N540" s="39"/>
      <c r="O540" s="212"/>
    </row>
    <row r="541" spans="3:15">
      <c r="C541" s="39"/>
      <c r="D541" s="39"/>
      <c r="E541" s="39"/>
      <c r="F541" s="39"/>
      <c r="G541" s="39"/>
      <c r="H541" s="39"/>
      <c r="I541" s="39"/>
      <c r="J541" s="39"/>
      <c r="K541" s="39"/>
      <c r="L541" s="39"/>
      <c r="M541" s="39"/>
      <c r="N541" s="39"/>
      <c r="O541" s="212"/>
    </row>
    <row r="542" spans="3:15">
      <c r="C542" s="39"/>
      <c r="D542" s="39"/>
      <c r="E542" s="39"/>
      <c r="F542" s="39"/>
      <c r="G542" s="39"/>
      <c r="H542" s="39"/>
      <c r="I542" s="39"/>
      <c r="J542" s="39"/>
      <c r="K542" s="39"/>
      <c r="L542" s="39"/>
      <c r="M542" s="39"/>
      <c r="N542" s="39"/>
      <c r="O542" s="212"/>
    </row>
    <row r="543" spans="3:15">
      <c r="C543" s="39"/>
      <c r="D543" s="39"/>
      <c r="E543" s="39"/>
      <c r="F543" s="39"/>
      <c r="G543" s="39"/>
      <c r="H543" s="39"/>
      <c r="I543" s="39"/>
      <c r="J543" s="39"/>
      <c r="K543" s="39"/>
      <c r="L543" s="39"/>
      <c r="M543" s="39"/>
      <c r="N543" s="39"/>
      <c r="O543" s="212"/>
    </row>
    <row r="544" spans="3:15">
      <c r="C544" s="39"/>
      <c r="D544" s="39"/>
      <c r="E544" s="39"/>
      <c r="F544" s="39"/>
      <c r="G544" s="39"/>
      <c r="H544" s="39"/>
      <c r="I544" s="39"/>
      <c r="J544" s="39"/>
      <c r="K544" s="39"/>
      <c r="L544" s="39"/>
      <c r="M544" s="39"/>
      <c r="N544" s="39"/>
      <c r="O544" s="212"/>
    </row>
    <row r="545" spans="3:15">
      <c r="C545" s="39"/>
      <c r="D545" s="39"/>
      <c r="E545" s="39"/>
      <c r="F545" s="39"/>
      <c r="G545" s="39"/>
      <c r="H545" s="39"/>
      <c r="I545" s="39"/>
      <c r="J545" s="39"/>
      <c r="K545" s="39"/>
      <c r="L545" s="39"/>
      <c r="M545" s="39"/>
      <c r="N545" s="39"/>
      <c r="O545" s="212"/>
    </row>
    <row r="546" spans="3:15">
      <c r="C546" s="39"/>
      <c r="D546" s="39"/>
      <c r="E546" s="39"/>
      <c r="F546" s="39"/>
      <c r="G546" s="39"/>
      <c r="H546" s="39"/>
      <c r="I546" s="39"/>
      <c r="J546" s="39"/>
      <c r="K546" s="39"/>
      <c r="L546" s="39"/>
      <c r="M546" s="39"/>
      <c r="N546" s="39"/>
      <c r="O546" s="212"/>
    </row>
    <row r="547" spans="3:15">
      <c r="C547" s="39"/>
      <c r="D547" s="39"/>
      <c r="E547" s="39"/>
      <c r="F547" s="39"/>
      <c r="G547" s="39"/>
      <c r="H547" s="39"/>
      <c r="I547" s="39"/>
      <c r="J547" s="39"/>
      <c r="K547" s="39"/>
      <c r="L547" s="39"/>
      <c r="M547" s="39"/>
      <c r="N547" s="39"/>
      <c r="O547" s="212"/>
    </row>
    <row r="548" spans="3:15">
      <c r="C548" s="39"/>
      <c r="D548" s="39"/>
      <c r="E548" s="39"/>
      <c r="F548" s="39"/>
      <c r="G548" s="39"/>
      <c r="H548" s="39"/>
      <c r="I548" s="39"/>
      <c r="J548" s="39"/>
      <c r="K548" s="39"/>
      <c r="L548" s="39"/>
      <c r="M548" s="39"/>
      <c r="N548" s="39"/>
      <c r="O548" s="212"/>
    </row>
    <row r="549" spans="3:15">
      <c r="C549" s="39"/>
      <c r="D549" s="39"/>
      <c r="E549" s="39"/>
      <c r="F549" s="39"/>
      <c r="G549" s="39"/>
      <c r="H549" s="39"/>
      <c r="I549" s="39"/>
      <c r="J549" s="39"/>
      <c r="K549" s="39"/>
      <c r="L549" s="39"/>
      <c r="M549" s="39"/>
      <c r="N549" s="39"/>
      <c r="O549" s="212"/>
    </row>
    <row r="550" spans="3:15">
      <c r="C550" s="39"/>
      <c r="D550" s="39"/>
      <c r="E550" s="39"/>
      <c r="F550" s="39"/>
      <c r="G550" s="39"/>
      <c r="H550" s="39"/>
      <c r="I550" s="39"/>
      <c r="J550" s="39"/>
      <c r="K550" s="39"/>
      <c r="L550" s="39"/>
      <c r="M550" s="39"/>
      <c r="N550" s="39"/>
      <c r="O550" s="212"/>
    </row>
    <row r="551" spans="3:15">
      <c r="C551" s="39"/>
      <c r="D551" s="39"/>
      <c r="E551" s="39"/>
      <c r="F551" s="39"/>
      <c r="G551" s="39"/>
      <c r="H551" s="39"/>
      <c r="I551" s="39"/>
      <c r="J551" s="39"/>
      <c r="K551" s="39"/>
      <c r="L551" s="39"/>
      <c r="M551" s="39"/>
      <c r="N551" s="39"/>
      <c r="O551" s="212"/>
    </row>
    <row r="552" spans="3:15">
      <c r="C552" s="39"/>
      <c r="D552" s="39"/>
      <c r="E552" s="39"/>
      <c r="F552" s="39"/>
      <c r="G552" s="39"/>
      <c r="H552" s="39"/>
      <c r="I552" s="39"/>
      <c r="J552" s="39"/>
      <c r="K552" s="39"/>
      <c r="L552" s="39"/>
      <c r="M552" s="39"/>
      <c r="N552" s="39"/>
      <c r="O552" s="212"/>
    </row>
    <row r="553" spans="3:15">
      <c r="C553" s="39"/>
      <c r="D553" s="39"/>
      <c r="E553" s="39"/>
      <c r="F553" s="39"/>
      <c r="G553" s="39"/>
      <c r="H553" s="39"/>
      <c r="I553" s="39"/>
      <c r="J553" s="39"/>
      <c r="K553" s="39"/>
      <c r="L553" s="39"/>
      <c r="M553" s="39"/>
      <c r="N553" s="39"/>
      <c r="O553" s="212"/>
    </row>
    <row r="554" spans="3:15">
      <c r="C554" s="39"/>
      <c r="D554" s="39"/>
      <c r="E554" s="39"/>
      <c r="F554" s="39"/>
      <c r="G554" s="39"/>
      <c r="H554" s="39"/>
      <c r="I554" s="39"/>
      <c r="J554" s="39"/>
      <c r="K554" s="39"/>
      <c r="L554" s="39"/>
      <c r="M554" s="39"/>
      <c r="N554" s="39"/>
      <c r="O554" s="212"/>
    </row>
    <row r="555" spans="3:15">
      <c r="C555" s="39"/>
      <c r="D555" s="39"/>
      <c r="E555" s="39"/>
      <c r="F555" s="39"/>
      <c r="G555" s="39"/>
      <c r="H555" s="39"/>
      <c r="I555" s="39"/>
      <c r="J555" s="39"/>
      <c r="K555" s="39"/>
      <c r="L555" s="39"/>
      <c r="M555" s="39"/>
      <c r="N555" s="39"/>
      <c r="O555" s="212"/>
    </row>
    <row r="556" spans="3:15">
      <c r="C556" s="39"/>
      <c r="D556" s="39"/>
      <c r="E556" s="39"/>
      <c r="F556" s="39"/>
      <c r="G556" s="39"/>
      <c r="H556" s="39"/>
      <c r="I556" s="39"/>
      <c r="J556" s="39"/>
      <c r="K556" s="39"/>
      <c r="L556" s="39"/>
      <c r="M556" s="39"/>
      <c r="N556" s="39"/>
      <c r="O556" s="212"/>
    </row>
    <row r="557" spans="3:15">
      <c r="C557" s="39"/>
      <c r="D557" s="39"/>
      <c r="E557" s="39"/>
      <c r="F557" s="39"/>
      <c r="G557" s="39"/>
      <c r="H557" s="39"/>
      <c r="I557" s="39"/>
      <c r="J557" s="39"/>
      <c r="K557" s="39"/>
      <c r="L557" s="39"/>
      <c r="M557" s="39"/>
      <c r="N557" s="39"/>
      <c r="O557" s="212"/>
    </row>
    <row r="558" spans="3:15">
      <c r="C558" s="39"/>
      <c r="D558" s="39"/>
      <c r="E558" s="39"/>
      <c r="F558" s="39"/>
      <c r="G558" s="39"/>
      <c r="H558" s="39"/>
      <c r="I558" s="39"/>
      <c r="J558" s="39"/>
      <c r="K558" s="39"/>
      <c r="L558" s="39"/>
      <c r="M558" s="39"/>
      <c r="N558" s="39"/>
      <c r="O558" s="212"/>
    </row>
    <row r="559" spans="3:15">
      <c r="C559" s="39"/>
      <c r="D559" s="39"/>
      <c r="E559" s="39"/>
      <c r="F559" s="39"/>
      <c r="G559" s="39"/>
      <c r="H559" s="39"/>
      <c r="I559" s="39"/>
      <c r="J559" s="39"/>
      <c r="K559" s="39"/>
      <c r="L559" s="39"/>
      <c r="M559" s="39"/>
      <c r="N559" s="39"/>
      <c r="O559" s="212"/>
    </row>
    <row r="560" spans="3:15">
      <c r="C560" s="39"/>
      <c r="D560" s="39"/>
      <c r="E560" s="39"/>
      <c r="F560" s="39"/>
      <c r="G560" s="39"/>
      <c r="H560" s="39"/>
      <c r="I560" s="39"/>
      <c r="J560" s="39"/>
      <c r="K560" s="39"/>
      <c r="L560" s="39"/>
      <c r="M560" s="39"/>
      <c r="N560" s="39"/>
      <c r="O560" s="212"/>
    </row>
    <row r="561" spans="3:15">
      <c r="C561" s="39"/>
      <c r="D561" s="39"/>
      <c r="E561" s="39"/>
      <c r="F561" s="39"/>
      <c r="G561" s="39"/>
      <c r="H561" s="39"/>
      <c r="I561" s="39"/>
      <c r="J561" s="39"/>
      <c r="K561" s="39"/>
      <c r="L561" s="39"/>
      <c r="M561" s="39"/>
      <c r="N561" s="39"/>
      <c r="O561" s="212"/>
    </row>
    <row r="562" spans="3:15">
      <c r="C562" s="39"/>
      <c r="D562" s="39"/>
      <c r="E562" s="39"/>
      <c r="F562" s="39"/>
      <c r="G562" s="39"/>
      <c r="H562" s="39"/>
      <c r="I562" s="39"/>
      <c r="J562" s="39"/>
      <c r="K562" s="39"/>
      <c r="L562" s="39"/>
      <c r="M562" s="39"/>
      <c r="N562" s="39"/>
      <c r="O562" s="212"/>
    </row>
    <row r="563" spans="3:15">
      <c r="C563" s="39"/>
      <c r="D563" s="39"/>
      <c r="E563" s="39"/>
      <c r="F563" s="39"/>
      <c r="G563" s="39"/>
      <c r="H563" s="39"/>
      <c r="I563" s="39"/>
      <c r="J563" s="39"/>
      <c r="K563" s="39"/>
      <c r="L563" s="39"/>
      <c r="M563" s="39"/>
      <c r="N563" s="39"/>
      <c r="O563" s="212"/>
    </row>
    <row r="564" spans="3:15">
      <c r="C564" s="39"/>
      <c r="D564" s="39"/>
      <c r="E564" s="39"/>
      <c r="F564" s="39"/>
      <c r="G564" s="39"/>
      <c r="H564" s="39"/>
      <c r="I564" s="39"/>
      <c r="J564" s="39"/>
      <c r="K564" s="39"/>
      <c r="L564" s="39"/>
      <c r="M564" s="39"/>
      <c r="N564" s="39"/>
      <c r="O564" s="212"/>
    </row>
    <row r="565" spans="3:15">
      <c r="C565" s="39"/>
      <c r="D565" s="39"/>
      <c r="E565" s="39"/>
      <c r="F565" s="39"/>
      <c r="G565" s="39"/>
      <c r="H565" s="39"/>
      <c r="I565" s="39"/>
      <c r="J565" s="39"/>
      <c r="K565" s="39"/>
      <c r="L565" s="39"/>
      <c r="M565" s="39"/>
      <c r="N565" s="39"/>
      <c r="O565" s="212"/>
    </row>
    <row r="566" spans="3:15">
      <c r="C566" s="39"/>
      <c r="D566" s="39"/>
      <c r="E566" s="39"/>
      <c r="F566" s="39"/>
      <c r="G566" s="39"/>
      <c r="H566" s="39"/>
      <c r="I566" s="39"/>
      <c r="J566" s="39"/>
      <c r="K566" s="39"/>
      <c r="L566" s="39"/>
      <c r="M566" s="39"/>
      <c r="N566" s="39"/>
      <c r="O566" s="212"/>
    </row>
    <row r="567" spans="3:15">
      <c r="C567" s="39"/>
      <c r="D567" s="39"/>
      <c r="E567" s="39"/>
      <c r="F567" s="39"/>
      <c r="G567" s="39"/>
      <c r="H567" s="39"/>
      <c r="I567" s="39"/>
      <c r="J567" s="39"/>
      <c r="K567" s="39"/>
      <c r="L567" s="39"/>
      <c r="M567" s="39"/>
      <c r="N567" s="39"/>
      <c r="O567" s="212"/>
    </row>
    <row r="568" spans="3:15">
      <c r="C568" s="39"/>
      <c r="D568" s="39"/>
      <c r="E568" s="39"/>
      <c r="F568" s="39"/>
      <c r="G568" s="39"/>
      <c r="H568" s="39"/>
      <c r="I568" s="39"/>
      <c r="J568" s="39"/>
      <c r="K568" s="39"/>
      <c r="L568" s="39"/>
      <c r="M568" s="39"/>
      <c r="N568" s="39"/>
      <c r="O568" s="212"/>
    </row>
    <row r="569" spans="3:15">
      <c r="C569" s="39"/>
      <c r="D569" s="39"/>
      <c r="E569" s="39"/>
      <c r="F569" s="39"/>
      <c r="G569" s="39"/>
      <c r="H569" s="39"/>
      <c r="I569" s="39"/>
      <c r="J569" s="39"/>
      <c r="K569" s="39"/>
      <c r="L569" s="39"/>
      <c r="M569" s="39"/>
      <c r="N569" s="39"/>
      <c r="O569" s="212"/>
    </row>
    <row r="570" spans="3:15">
      <c r="C570" s="39"/>
      <c r="D570" s="39"/>
      <c r="E570" s="39"/>
      <c r="F570" s="39"/>
      <c r="G570" s="39"/>
      <c r="H570" s="39"/>
      <c r="I570" s="39"/>
      <c r="J570" s="39"/>
      <c r="K570" s="39"/>
      <c r="L570" s="39"/>
      <c r="M570" s="39"/>
      <c r="N570" s="39"/>
      <c r="O570" s="212"/>
    </row>
    <row r="571" spans="3:15">
      <c r="C571" s="39"/>
      <c r="D571" s="39"/>
      <c r="E571" s="39"/>
      <c r="F571" s="39"/>
      <c r="G571" s="39"/>
      <c r="H571" s="39"/>
      <c r="I571" s="39"/>
      <c r="J571" s="39"/>
      <c r="K571" s="39"/>
      <c r="L571" s="39"/>
      <c r="M571" s="39"/>
      <c r="N571" s="39"/>
      <c r="O571" s="212"/>
    </row>
    <row r="572" spans="3:15">
      <c r="C572" s="39"/>
      <c r="D572" s="39"/>
      <c r="E572" s="39"/>
      <c r="F572" s="39"/>
      <c r="G572" s="39"/>
      <c r="H572" s="39"/>
      <c r="I572" s="39"/>
      <c r="J572" s="39"/>
      <c r="K572" s="39"/>
      <c r="L572" s="39"/>
      <c r="M572" s="39"/>
      <c r="N572" s="39"/>
      <c r="O572" s="212"/>
    </row>
    <row r="573" spans="3:15">
      <c r="C573" s="39"/>
      <c r="D573" s="39"/>
      <c r="E573" s="39"/>
      <c r="F573" s="39"/>
      <c r="G573" s="39"/>
      <c r="H573" s="39"/>
      <c r="I573" s="39"/>
      <c r="J573" s="39"/>
      <c r="K573" s="39"/>
      <c r="L573" s="39"/>
      <c r="M573" s="39"/>
      <c r="N573" s="39"/>
      <c r="O573" s="212"/>
    </row>
    <row r="574" spans="3:15">
      <c r="C574" s="39"/>
      <c r="D574" s="39"/>
      <c r="E574" s="39"/>
      <c r="F574" s="39"/>
      <c r="G574" s="39"/>
      <c r="H574" s="39"/>
      <c r="I574" s="39"/>
      <c r="J574" s="39"/>
      <c r="K574" s="39"/>
      <c r="L574" s="39"/>
      <c r="M574" s="39"/>
      <c r="N574" s="39"/>
      <c r="O574" s="212"/>
    </row>
    <row r="575" spans="3:15">
      <c r="C575" s="39"/>
      <c r="D575" s="39"/>
      <c r="E575" s="39"/>
      <c r="F575" s="39"/>
      <c r="G575" s="39"/>
      <c r="H575" s="39"/>
      <c r="I575" s="39"/>
      <c r="J575" s="39"/>
      <c r="K575" s="39"/>
      <c r="L575" s="39"/>
      <c r="M575" s="39"/>
      <c r="N575" s="39"/>
      <c r="O575" s="212"/>
    </row>
    <row r="576" spans="3:15">
      <c r="C576" s="39"/>
      <c r="D576" s="39"/>
      <c r="E576" s="39"/>
      <c r="F576" s="39"/>
      <c r="G576" s="39"/>
      <c r="H576" s="39"/>
      <c r="I576" s="39"/>
      <c r="J576" s="39"/>
      <c r="K576" s="39"/>
      <c r="L576" s="39"/>
      <c r="M576" s="39"/>
      <c r="N576" s="39"/>
      <c r="O576" s="212"/>
    </row>
    <row r="577" spans="3:15">
      <c r="C577" s="39"/>
      <c r="D577" s="39"/>
      <c r="E577" s="39"/>
      <c r="F577" s="39"/>
      <c r="G577" s="39"/>
      <c r="H577" s="39"/>
      <c r="I577" s="39"/>
      <c r="J577" s="39"/>
      <c r="K577" s="39"/>
      <c r="L577" s="39"/>
      <c r="M577" s="39"/>
      <c r="N577" s="39"/>
      <c r="O577" s="212"/>
    </row>
    <row r="578" spans="3:15">
      <c r="C578" s="39"/>
      <c r="D578" s="39"/>
      <c r="E578" s="39"/>
      <c r="F578" s="39"/>
      <c r="G578" s="39"/>
      <c r="H578" s="39"/>
      <c r="I578" s="39"/>
      <c r="J578" s="39"/>
      <c r="K578" s="39"/>
      <c r="L578" s="39"/>
      <c r="M578" s="39"/>
      <c r="N578" s="39"/>
      <c r="O578" s="212"/>
    </row>
    <row r="579" spans="3:15">
      <c r="C579" s="39"/>
      <c r="D579" s="39"/>
      <c r="E579" s="39"/>
      <c r="F579" s="39"/>
      <c r="G579" s="39"/>
      <c r="H579" s="39"/>
      <c r="I579" s="39"/>
      <c r="J579" s="39"/>
      <c r="K579" s="39"/>
      <c r="L579" s="39"/>
      <c r="M579" s="39"/>
      <c r="N579" s="39"/>
      <c r="O579" s="212"/>
    </row>
    <row r="580" spans="3:15">
      <c r="C580" s="39"/>
      <c r="D580" s="39"/>
      <c r="E580" s="39"/>
      <c r="F580" s="39"/>
      <c r="G580" s="39"/>
      <c r="H580" s="39"/>
      <c r="I580" s="39"/>
      <c r="J580" s="39"/>
      <c r="K580" s="39"/>
      <c r="L580" s="39"/>
      <c r="M580" s="39"/>
      <c r="N580" s="39"/>
      <c r="O580" s="212"/>
    </row>
    <row r="581" spans="3:15">
      <c r="C581" s="39"/>
      <c r="D581" s="39"/>
      <c r="E581" s="39"/>
      <c r="F581" s="39"/>
      <c r="G581" s="39"/>
      <c r="H581" s="39"/>
      <c r="I581" s="39"/>
      <c r="J581" s="39"/>
      <c r="K581" s="39"/>
      <c r="L581" s="39"/>
      <c r="M581" s="39"/>
      <c r="N581" s="39"/>
      <c r="O581" s="212"/>
    </row>
    <row r="582" spans="3:15">
      <c r="C582" s="39"/>
      <c r="D582" s="39"/>
      <c r="E582" s="39"/>
      <c r="F582" s="39"/>
      <c r="G582" s="39"/>
      <c r="H582" s="39"/>
      <c r="I582" s="39"/>
      <c r="J582" s="39"/>
      <c r="K582" s="39"/>
      <c r="L582" s="39"/>
      <c r="M582" s="39"/>
      <c r="N582" s="39"/>
      <c r="O582" s="212"/>
    </row>
    <row r="583" spans="3:15">
      <c r="C583" s="39"/>
      <c r="D583" s="39"/>
      <c r="E583" s="39"/>
      <c r="F583" s="39"/>
      <c r="G583" s="39"/>
      <c r="H583" s="39"/>
      <c r="I583" s="39"/>
      <c r="J583" s="39"/>
      <c r="K583" s="39"/>
      <c r="L583" s="39"/>
      <c r="M583" s="39"/>
      <c r="N583" s="39"/>
      <c r="O583" s="212"/>
    </row>
    <row r="584" spans="3:15">
      <c r="C584" s="39"/>
      <c r="D584" s="39"/>
      <c r="E584" s="39"/>
      <c r="F584" s="39"/>
      <c r="G584" s="39"/>
      <c r="H584" s="39"/>
      <c r="I584" s="39"/>
      <c r="J584" s="39"/>
      <c r="K584" s="39"/>
      <c r="L584" s="39"/>
      <c r="M584" s="39"/>
      <c r="N584" s="39"/>
      <c r="O584" s="212"/>
    </row>
    <row r="585" spans="3:15">
      <c r="C585" s="39"/>
      <c r="D585" s="39"/>
      <c r="E585" s="39"/>
      <c r="F585" s="39"/>
      <c r="G585" s="39"/>
      <c r="H585" s="39"/>
      <c r="I585" s="39"/>
      <c r="J585" s="39"/>
      <c r="K585" s="39"/>
      <c r="L585" s="39"/>
      <c r="M585" s="39"/>
      <c r="N585" s="39"/>
      <c r="O585" s="212"/>
    </row>
    <row r="586" spans="3:15">
      <c r="C586" s="40"/>
      <c r="D586" s="40"/>
      <c r="E586" s="40"/>
      <c r="F586" s="40"/>
      <c r="G586" s="40"/>
      <c r="H586" s="40"/>
      <c r="I586" s="40"/>
      <c r="J586" s="40"/>
      <c r="K586" s="40"/>
      <c r="L586" s="40"/>
      <c r="M586" s="40"/>
      <c r="N586" s="40"/>
      <c r="O586" s="213"/>
    </row>
    <row r="587" spans="3:15">
      <c r="C587" s="40"/>
      <c r="D587" s="40"/>
      <c r="E587" s="40"/>
      <c r="F587" s="40"/>
      <c r="G587" s="40"/>
      <c r="H587" s="40"/>
      <c r="I587" s="40"/>
      <c r="J587" s="40"/>
      <c r="K587" s="40"/>
      <c r="L587" s="40"/>
      <c r="M587" s="40"/>
      <c r="N587" s="40"/>
      <c r="O587" s="213"/>
    </row>
    <row r="588" spans="3:15">
      <c r="C588" s="40"/>
      <c r="D588" s="40"/>
      <c r="E588" s="40"/>
      <c r="F588" s="40"/>
      <c r="G588" s="40"/>
      <c r="H588" s="40"/>
      <c r="I588" s="40"/>
      <c r="J588" s="40"/>
      <c r="K588" s="40"/>
      <c r="L588" s="40"/>
      <c r="M588" s="40"/>
      <c r="N588" s="40"/>
      <c r="O588" s="213"/>
    </row>
    <row r="589" spans="3:15">
      <c r="C589" s="40"/>
      <c r="D589" s="40"/>
      <c r="E589" s="40"/>
      <c r="F589" s="40"/>
      <c r="G589" s="40"/>
      <c r="H589" s="40"/>
      <c r="I589" s="40"/>
      <c r="J589" s="40"/>
      <c r="K589" s="40"/>
      <c r="L589" s="40"/>
      <c r="M589" s="40"/>
      <c r="N589" s="40"/>
      <c r="O589" s="213"/>
    </row>
    <row r="590" spans="3:15">
      <c r="C590" s="40"/>
      <c r="D590" s="40"/>
      <c r="E590" s="40"/>
      <c r="F590" s="40"/>
      <c r="G590" s="40"/>
      <c r="H590" s="40"/>
      <c r="I590" s="40"/>
      <c r="J590" s="40"/>
      <c r="K590" s="40"/>
      <c r="L590" s="40"/>
      <c r="M590" s="40"/>
      <c r="N590" s="40"/>
      <c r="O590" s="213"/>
    </row>
    <row r="591" spans="3:15">
      <c r="C591" s="40"/>
      <c r="D591" s="40"/>
      <c r="E591" s="40"/>
      <c r="F591" s="40"/>
      <c r="G591" s="40"/>
      <c r="H591" s="40"/>
      <c r="I591" s="40"/>
      <c r="J591" s="40"/>
      <c r="K591" s="40"/>
      <c r="L591" s="40"/>
      <c r="M591" s="40"/>
      <c r="N591" s="40"/>
      <c r="O591" s="213"/>
    </row>
    <row r="592" spans="3:15">
      <c r="C592" s="40"/>
      <c r="D592" s="40"/>
      <c r="E592" s="40"/>
      <c r="F592" s="40"/>
      <c r="G592" s="40"/>
      <c r="H592" s="40"/>
      <c r="I592" s="40"/>
      <c r="J592" s="40"/>
      <c r="K592" s="40"/>
      <c r="L592" s="40"/>
      <c r="M592" s="40"/>
      <c r="N592" s="40"/>
      <c r="O592" s="213"/>
    </row>
    <row r="593" spans="3:15">
      <c r="C593" s="40"/>
      <c r="D593" s="40"/>
      <c r="E593" s="40"/>
      <c r="F593" s="40"/>
      <c r="G593" s="40"/>
      <c r="H593" s="40"/>
      <c r="I593" s="40"/>
      <c r="J593" s="40"/>
      <c r="K593" s="40"/>
      <c r="L593" s="40"/>
      <c r="M593" s="40"/>
      <c r="N593" s="40"/>
      <c r="O593" s="213"/>
    </row>
    <row r="594" spans="3:15">
      <c r="C594" s="40"/>
      <c r="D594" s="40"/>
      <c r="E594" s="40"/>
      <c r="F594" s="40"/>
      <c r="G594" s="40"/>
      <c r="H594" s="40"/>
      <c r="I594" s="40"/>
      <c r="J594" s="40"/>
      <c r="K594" s="40"/>
      <c r="L594" s="40"/>
      <c r="M594" s="40"/>
      <c r="N594" s="40"/>
      <c r="O594" s="213"/>
    </row>
    <row r="595" spans="3:15">
      <c r="C595" s="40"/>
      <c r="D595" s="40"/>
      <c r="E595" s="40"/>
      <c r="F595" s="40"/>
      <c r="G595" s="40"/>
      <c r="H595" s="40"/>
      <c r="I595" s="40"/>
      <c r="J595" s="40"/>
      <c r="K595" s="40"/>
      <c r="L595" s="40"/>
      <c r="M595" s="40"/>
      <c r="N595" s="40"/>
      <c r="O595" s="213"/>
    </row>
    <row r="596" spans="3:15">
      <c r="C596" s="40"/>
      <c r="D596" s="40"/>
      <c r="E596" s="40"/>
      <c r="F596" s="40"/>
      <c r="G596" s="40"/>
      <c r="H596" s="40"/>
      <c r="I596" s="40"/>
      <c r="J596" s="40"/>
      <c r="K596" s="40"/>
      <c r="L596" s="40"/>
      <c r="M596" s="40"/>
      <c r="N596" s="40"/>
      <c r="O596" s="213"/>
    </row>
    <row r="597" spans="3:15">
      <c r="C597" s="40"/>
      <c r="D597" s="40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213"/>
    </row>
    <row r="598" spans="3:15">
      <c r="C598" s="40"/>
      <c r="D598" s="40"/>
      <c r="E598" s="40"/>
      <c r="F598" s="40"/>
      <c r="G598" s="40"/>
      <c r="H598" s="40"/>
      <c r="I598" s="40"/>
      <c r="J598" s="40"/>
      <c r="K598" s="40"/>
      <c r="L598" s="40"/>
      <c r="M598" s="40"/>
      <c r="N598" s="40"/>
      <c r="O598" s="213"/>
    </row>
    <row r="599" spans="3:15">
      <c r="C599" s="40"/>
      <c r="D599" s="40"/>
      <c r="E599" s="40"/>
      <c r="F599" s="40"/>
      <c r="G599" s="40"/>
      <c r="H599" s="40"/>
      <c r="I599" s="40"/>
      <c r="J599" s="40"/>
      <c r="K599" s="40"/>
      <c r="L599" s="40"/>
      <c r="M599" s="40"/>
      <c r="N599" s="40"/>
      <c r="O599" s="213"/>
    </row>
    <row r="600" spans="3:15">
      <c r="C600" s="40"/>
      <c r="D600" s="40"/>
      <c r="E600" s="40"/>
      <c r="F600" s="40"/>
      <c r="G600" s="40"/>
      <c r="H600" s="40"/>
      <c r="I600" s="40"/>
      <c r="J600" s="40"/>
      <c r="K600" s="40"/>
      <c r="L600" s="40"/>
      <c r="M600" s="40"/>
      <c r="N600" s="40"/>
      <c r="O600" s="213"/>
    </row>
    <row r="601" spans="3:15">
      <c r="C601" s="40"/>
      <c r="D601" s="40"/>
      <c r="E601" s="40"/>
      <c r="F601" s="40"/>
      <c r="G601" s="40"/>
      <c r="H601" s="40"/>
      <c r="I601" s="40"/>
      <c r="J601" s="40"/>
      <c r="K601" s="40"/>
      <c r="L601" s="40"/>
      <c r="M601" s="40"/>
      <c r="N601" s="40"/>
      <c r="O601" s="213"/>
    </row>
    <row r="602" spans="3:15">
      <c r="C602" s="40"/>
      <c r="D602" s="40"/>
      <c r="E602" s="40"/>
      <c r="F602" s="40"/>
      <c r="G602" s="40"/>
      <c r="H602" s="40"/>
      <c r="I602" s="40"/>
      <c r="J602" s="40"/>
      <c r="K602" s="40"/>
      <c r="L602" s="40"/>
      <c r="M602" s="40"/>
      <c r="N602" s="40"/>
      <c r="O602" s="213"/>
    </row>
    <row r="603" spans="3:15">
      <c r="C603" s="40"/>
      <c r="D603" s="40"/>
      <c r="E603" s="40"/>
      <c r="F603" s="40"/>
      <c r="G603" s="40"/>
      <c r="H603" s="40"/>
      <c r="I603" s="40"/>
      <c r="J603" s="40"/>
      <c r="K603" s="40"/>
      <c r="L603" s="40"/>
      <c r="M603" s="40"/>
      <c r="N603" s="40"/>
      <c r="O603" s="213"/>
    </row>
    <row r="604" spans="3:15">
      <c r="C604" s="40"/>
      <c r="D604" s="40"/>
      <c r="E604" s="40"/>
      <c r="F604" s="40"/>
      <c r="G604" s="40"/>
      <c r="H604" s="40"/>
      <c r="I604" s="40"/>
      <c r="J604" s="40"/>
      <c r="K604" s="40"/>
      <c r="L604" s="40"/>
      <c r="M604" s="40"/>
      <c r="N604" s="40"/>
      <c r="O604" s="213"/>
    </row>
    <row r="605" spans="3:15">
      <c r="C605" s="40"/>
      <c r="D605" s="40"/>
      <c r="E605" s="40"/>
      <c r="F605" s="40"/>
      <c r="G605" s="40"/>
      <c r="H605" s="40"/>
      <c r="I605" s="40"/>
      <c r="J605" s="40"/>
      <c r="K605" s="40"/>
      <c r="L605" s="40"/>
      <c r="M605" s="40"/>
      <c r="N605" s="40"/>
      <c r="O605" s="213"/>
    </row>
    <row r="606" spans="3:15">
      <c r="C606" s="40"/>
      <c r="D606" s="40"/>
      <c r="E606" s="40"/>
      <c r="F606" s="40"/>
      <c r="G606" s="40"/>
      <c r="H606" s="40"/>
      <c r="I606" s="40"/>
      <c r="J606" s="40"/>
      <c r="K606" s="40"/>
      <c r="L606" s="40"/>
      <c r="M606" s="40"/>
      <c r="N606" s="40"/>
      <c r="O606" s="213"/>
    </row>
    <row r="607" spans="3:15">
      <c r="C607" s="40"/>
      <c r="D607" s="40"/>
      <c r="E607" s="40"/>
      <c r="F607" s="40"/>
      <c r="G607" s="40"/>
      <c r="H607" s="40"/>
      <c r="I607" s="40"/>
      <c r="J607" s="40"/>
      <c r="K607" s="40"/>
      <c r="L607" s="40"/>
      <c r="M607" s="40"/>
      <c r="N607" s="40"/>
      <c r="O607" s="213"/>
    </row>
    <row r="608" spans="3:15">
      <c r="C608" s="40"/>
      <c r="D608" s="40"/>
      <c r="E608" s="40"/>
      <c r="F608" s="40"/>
      <c r="G608" s="40"/>
      <c r="H608" s="40"/>
      <c r="I608" s="40"/>
      <c r="J608" s="40"/>
      <c r="K608" s="40"/>
      <c r="L608" s="40"/>
      <c r="M608" s="40"/>
      <c r="N608" s="40"/>
      <c r="O608" s="213"/>
    </row>
    <row r="609" spans="3:15">
      <c r="C609" s="40"/>
      <c r="D609" s="40"/>
      <c r="E609" s="40"/>
      <c r="F609" s="40"/>
      <c r="G609" s="40"/>
      <c r="H609" s="40"/>
      <c r="I609" s="40"/>
      <c r="J609" s="40"/>
      <c r="K609" s="40"/>
      <c r="L609" s="40"/>
      <c r="M609" s="40"/>
      <c r="N609" s="40"/>
      <c r="O609" s="213"/>
    </row>
    <row r="610" spans="3:15">
      <c r="C610" s="40"/>
      <c r="D610" s="40"/>
      <c r="E610" s="40"/>
      <c r="F610" s="40"/>
      <c r="G610" s="40"/>
      <c r="H610" s="40"/>
      <c r="I610" s="40"/>
      <c r="J610" s="40"/>
      <c r="K610" s="40"/>
      <c r="L610" s="40"/>
      <c r="M610" s="40"/>
      <c r="N610" s="40"/>
      <c r="O610" s="213"/>
    </row>
    <row r="611" spans="3:15">
      <c r="C611" s="40"/>
      <c r="D611" s="40"/>
      <c r="E611" s="40"/>
      <c r="F611" s="40"/>
      <c r="G611" s="40"/>
      <c r="H611" s="40"/>
      <c r="I611" s="40"/>
      <c r="J611" s="40"/>
      <c r="K611" s="40"/>
      <c r="L611" s="40"/>
      <c r="M611" s="40"/>
      <c r="N611" s="40"/>
      <c r="O611" s="213"/>
    </row>
    <row r="612" spans="3:15">
      <c r="C612" s="40"/>
      <c r="D612" s="40"/>
      <c r="E612" s="40"/>
      <c r="F612" s="40"/>
      <c r="G612" s="40"/>
      <c r="H612" s="40"/>
      <c r="I612" s="40"/>
      <c r="J612" s="40"/>
      <c r="K612" s="40"/>
      <c r="L612" s="40"/>
      <c r="M612" s="40"/>
      <c r="N612" s="40"/>
      <c r="O612" s="213"/>
    </row>
    <row r="613" spans="3:15">
      <c r="C613" s="40"/>
      <c r="D613" s="40"/>
      <c r="E613" s="40"/>
      <c r="F613" s="40"/>
      <c r="G613" s="40"/>
      <c r="H613" s="40"/>
      <c r="I613" s="40"/>
      <c r="J613" s="40"/>
      <c r="K613" s="40"/>
      <c r="L613" s="40"/>
      <c r="M613" s="40"/>
      <c r="N613" s="40"/>
      <c r="O613" s="213"/>
    </row>
    <row r="614" spans="3:15">
      <c r="C614" s="40"/>
      <c r="D614" s="40"/>
      <c r="E614" s="40"/>
      <c r="F614" s="40"/>
      <c r="G614" s="40"/>
      <c r="H614" s="40"/>
      <c r="I614" s="40"/>
      <c r="J614" s="40"/>
      <c r="K614" s="40"/>
      <c r="L614" s="40"/>
      <c r="M614" s="40"/>
      <c r="N614" s="40"/>
      <c r="O614" s="213"/>
    </row>
    <row r="615" spans="3:15">
      <c r="C615" s="40"/>
      <c r="D615" s="40"/>
      <c r="E615" s="40"/>
      <c r="F615" s="40"/>
      <c r="G615" s="40"/>
      <c r="H615" s="40"/>
      <c r="I615" s="40"/>
      <c r="J615" s="40"/>
      <c r="K615" s="40"/>
      <c r="L615" s="40"/>
      <c r="M615" s="40"/>
      <c r="N615" s="40"/>
      <c r="O615" s="213"/>
    </row>
    <row r="616" spans="3:15">
      <c r="C616" s="40"/>
      <c r="D616" s="40"/>
      <c r="E616" s="40"/>
      <c r="F616" s="40"/>
      <c r="G616" s="40"/>
      <c r="H616" s="40"/>
      <c r="I616" s="40"/>
      <c r="J616" s="40"/>
      <c r="K616" s="40"/>
      <c r="L616" s="40"/>
      <c r="M616" s="40"/>
      <c r="N616" s="40"/>
      <c r="O616" s="213"/>
    </row>
    <row r="617" spans="3:15">
      <c r="C617" s="40"/>
      <c r="D617" s="40"/>
      <c r="E617" s="40"/>
      <c r="F617" s="40"/>
      <c r="G617" s="40"/>
      <c r="H617" s="40"/>
      <c r="I617" s="40"/>
      <c r="J617" s="40"/>
      <c r="K617" s="40"/>
      <c r="L617" s="40"/>
      <c r="M617" s="40"/>
      <c r="N617" s="40"/>
      <c r="O617" s="213"/>
    </row>
    <row r="618" spans="3:15">
      <c r="C618" s="40"/>
      <c r="D618" s="40"/>
      <c r="E618" s="40"/>
      <c r="F618" s="40"/>
      <c r="G618" s="40"/>
      <c r="H618" s="40"/>
      <c r="I618" s="40"/>
      <c r="J618" s="40"/>
      <c r="K618" s="40"/>
      <c r="L618" s="40"/>
      <c r="M618" s="40"/>
      <c r="N618" s="40"/>
      <c r="O618" s="213"/>
    </row>
    <row r="619" spans="3:15">
      <c r="C619" s="40"/>
      <c r="D619" s="40"/>
      <c r="E619" s="40"/>
      <c r="F619" s="40"/>
      <c r="G619" s="40"/>
      <c r="H619" s="40"/>
      <c r="I619" s="40"/>
      <c r="J619" s="40"/>
      <c r="K619" s="40"/>
      <c r="L619" s="40"/>
      <c r="M619" s="40"/>
      <c r="N619" s="40"/>
      <c r="O619" s="213"/>
    </row>
    <row r="620" spans="3:15">
      <c r="C620" s="40"/>
      <c r="D620" s="40"/>
      <c r="E620" s="40"/>
      <c r="F620" s="40"/>
      <c r="G620" s="40"/>
      <c r="H620" s="40"/>
      <c r="I620" s="40"/>
      <c r="J620" s="40"/>
      <c r="K620" s="40"/>
      <c r="L620" s="40"/>
      <c r="M620" s="40"/>
      <c r="N620" s="40"/>
      <c r="O620" s="213"/>
    </row>
    <row r="621" spans="3:15">
      <c r="C621" s="40"/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213"/>
    </row>
    <row r="622" spans="3:15">
      <c r="C622" s="40"/>
      <c r="D622" s="40"/>
      <c r="E622" s="40"/>
      <c r="F622" s="40"/>
      <c r="G622" s="40"/>
      <c r="H622" s="40"/>
      <c r="I622" s="40"/>
      <c r="J622" s="40"/>
      <c r="K622" s="40"/>
      <c r="L622" s="40"/>
      <c r="M622" s="40"/>
      <c r="N622" s="40"/>
      <c r="O622" s="213"/>
    </row>
    <row r="623" spans="3:15">
      <c r="C623" s="40"/>
      <c r="D623" s="40"/>
      <c r="E623" s="40"/>
      <c r="F623" s="40"/>
      <c r="G623" s="40"/>
      <c r="H623" s="40"/>
      <c r="I623" s="40"/>
      <c r="J623" s="40"/>
      <c r="K623" s="40"/>
      <c r="L623" s="40"/>
      <c r="M623" s="40"/>
      <c r="N623" s="40"/>
      <c r="O623" s="213"/>
    </row>
    <row r="624" spans="3:15">
      <c r="C624" s="40"/>
      <c r="D624" s="40"/>
      <c r="E624" s="40"/>
      <c r="F624" s="40"/>
      <c r="G624" s="40"/>
      <c r="H624" s="40"/>
      <c r="I624" s="40"/>
      <c r="J624" s="40"/>
      <c r="K624" s="40"/>
      <c r="L624" s="40"/>
      <c r="M624" s="40"/>
      <c r="N624" s="40"/>
      <c r="O624" s="213"/>
    </row>
    <row r="625" spans="3:15">
      <c r="C625" s="40"/>
      <c r="D625" s="40"/>
      <c r="E625" s="40"/>
      <c r="F625" s="40"/>
      <c r="G625" s="40"/>
      <c r="H625" s="40"/>
      <c r="I625" s="40"/>
      <c r="J625" s="40"/>
      <c r="K625" s="40"/>
      <c r="L625" s="40"/>
      <c r="M625" s="40"/>
      <c r="N625" s="40"/>
      <c r="O625" s="213"/>
    </row>
    <row r="626" spans="3:15">
      <c r="C626" s="40"/>
      <c r="D626" s="40"/>
      <c r="E626" s="40"/>
      <c r="F626" s="40"/>
      <c r="G626" s="40"/>
      <c r="H626" s="40"/>
      <c r="I626" s="40"/>
      <c r="J626" s="40"/>
      <c r="K626" s="40"/>
      <c r="L626" s="40"/>
      <c r="M626" s="40"/>
      <c r="N626" s="40"/>
      <c r="O626" s="213"/>
    </row>
    <row r="627" spans="3:15">
      <c r="C627" s="40"/>
      <c r="D627" s="40"/>
      <c r="E627" s="40"/>
      <c r="F627" s="40"/>
      <c r="G627" s="40"/>
      <c r="H627" s="40"/>
      <c r="I627" s="40"/>
      <c r="J627" s="40"/>
      <c r="K627" s="40"/>
      <c r="L627" s="40"/>
      <c r="M627" s="40"/>
      <c r="N627" s="40"/>
      <c r="O627" s="213"/>
    </row>
    <row r="628" spans="3:15">
      <c r="C628" s="40"/>
      <c r="D628" s="40"/>
      <c r="E628" s="40"/>
      <c r="F628" s="40"/>
      <c r="G628" s="40"/>
      <c r="H628" s="40"/>
      <c r="I628" s="40"/>
      <c r="J628" s="40"/>
      <c r="K628" s="40"/>
      <c r="L628" s="40"/>
      <c r="M628" s="40"/>
      <c r="N628" s="40"/>
      <c r="O628" s="213"/>
    </row>
    <row r="629" spans="3:15">
      <c r="C629" s="40"/>
      <c r="D629" s="40"/>
      <c r="E629" s="40"/>
      <c r="F629" s="40"/>
      <c r="G629" s="40"/>
      <c r="H629" s="40"/>
      <c r="I629" s="40"/>
      <c r="J629" s="40"/>
      <c r="K629" s="40"/>
      <c r="L629" s="40"/>
      <c r="M629" s="40"/>
      <c r="N629" s="40"/>
      <c r="O629" s="213"/>
    </row>
    <row r="630" spans="3:15">
      <c r="C630" s="40"/>
      <c r="D630" s="40"/>
      <c r="E630" s="40"/>
      <c r="F630" s="40"/>
      <c r="G630" s="40"/>
      <c r="H630" s="40"/>
      <c r="I630" s="40"/>
      <c r="J630" s="40"/>
      <c r="K630" s="40"/>
      <c r="L630" s="40"/>
      <c r="M630" s="40"/>
      <c r="N630" s="40"/>
      <c r="O630" s="213"/>
    </row>
    <row r="631" spans="3:15">
      <c r="C631" s="40"/>
      <c r="D631" s="40"/>
      <c r="E631" s="40"/>
      <c r="F631" s="40"/>
      <c r="G631" s="40"/>
      <c r="H631" s="40"/>
      <c r="I631" s="40"/>
      <c r="J631" s="40"/>
      <c r="K631" s="40"/>
      <c r="L631" s="40"/>
      <c r="M631" s="40"/>
      <c r="N631" s="40"/>
      <c r="O631" s="213"/>
    </row>
    <row r="632" spans="3:15">
      <c r="C632" s="40"/>
      <c r="D632" s="40"/>
      <c r="E632" s="40"/>
      <c r="F632" s="40"/>
      <c r="G632" s="40"/>
      <c r="H632" s="40"/>
      <c r="I632" s="40"/>
      <c r="J632" s="40"/>
      <c r="K632" s="40"/>
      <c r="L632" s="40"/>
      <c r="M632" s="40"/>
      <c r="N632" s="40"/>
      <c r="O632" s="213"/>
    </row>
    <row r="633" spans="3:15">
      <c r="C633" s="40"/>
      <c r="D633" s="40"/>
      <c r="E633" s="40"/>
      <c r="F633" s="40"/>
      <c r="G633" s="40"/>
      <c r="H633" s="40"/>
      <c r="I633" s="40"/>
      <c r="J633" s="40"/>
      <c r="K633" s="40"/>
      <c r="L633" s="40"/>
      <c r="M633" s="40"/>
      <c r="N633" s="40"/>
      <c r="O633" s="213"/>
    </row>
    <row r="634" spans="3:15">
      <c r="C634" s="40"/>
      <c r="D634" s="40"/>
      <c r="E634" s="40"/>
      <c r="F634" s="40"/>
      <c r="G634" s="40"/>
      <c r="H634" s="40"/>
      <c r="I634" s="40"/>
      <c r="J634" s="40"/>
      <c r="K634" s="40"/>
      <c r="L634" s="40"/>
      <c r="M634" s="40"/>
      <c r="N634" s="40"/>
      <c r="O634" s="213"/>
    </row>
    <row r="635" spans="3:15">
      <c r="C635" s="40"/>
      <c r="D635" s="40"/>
      <c r="E635" s="40"/>
      <c r="F635" s="40"/>
      <c r="G635" s="40"/>
      <c r="H635" s="40"/>
      <c r="I635" s="40"/>
      <c r="J635" s="40"/>
      <c r="K635" s="40"/>
      <c r="L635" s="40"/>
      <c r="M635" s="40"/>
      <c r="N635" s="40"/>
      <c r="O635" s="213"/>
    </row>
    <row r="636" spans="3:15">
      <c r="C636" s="40"/>
      <c r="D636" s="40"/>
      <c r="E636" s="40"/>
      <c r="F636" s="40"/>
      <c r="G636" s="40"/>
      <c r="H636" s="40"/>
      <c r="I636" s="40"/>
      <c r="J636" s="40"/>
      <c r="K636" s="40"/>
      <c r="L636" s="40"/>
      <c r="M636" s="40"/>
      <c r="N636" s="40"/>
      <c r="O636" s="213"/>
    </row>
    <row r="637" spans="3:15">
      <c r="C637" s="40"/>
      <c r="D637" s="40"/>
      <c r="E637" s="40"/>
      <c r="F637" s="40"/>
      <c r="G637" s="40"/>
      <c r="H637" s="40"/>
      <c r="I637" s="40"/>
      <c r="J637" s="40"/>
      <c r="K637" s="40"/>
      <c r="L637" s="40"/>
      <c r="M637" s="40"/>
      <c r="N637" s="40"/>
      <c r="O637" s="213"/>
    </row>
    <row r="638" spans="3:15">
      <c r="C638" s="40"/>
      <c r="D638" s="40"/>
      <c r="E638" s="40"/>
      <c r="F638" s="40"/>
      <c r="G638" s="40"/>
      <c r="H638" s="40"/>
      <c r="I638" s="40"/>
      <c r="J638" s="40"/>
      <c r="K638" s="40"/>
      <c r="L638" s="40"/>
      <c r="M638" s="40"/>
      <c r="N638" s="40"/>
      <c r="O638" s="213"/>
    </row>
    <row r="639" spans="3:15">
      <c r="C639" s="40"/>
      <c r="D639" s="40"/>
      <c r="E639" s="40"/>
      <c r="F639" s="40"/>
      <c r="G639" s="40"/>
      <c r="H639" s="40"/>
      <c r="I639" s="40"/>
      <c r="J639" s="40"/>
      <c r="K639" s="40"/>
      <c r="L639" s="40"/>
      <c r="M639" s="40"/>
      <c r="N639" s="40"/>
      <c r="O639" s="213"/>
    </row>
    <row r="640" spans="3:15">
      <c r="C640" s="40"/>
      <c r="D640" s="40"/>
      <c r="E640" s="40"/>
      <c r="F640" s="40"/>
      <c r="G640" s="40"/>
      <c r="H640" s="40"/>
      <c r="I640" s="40"/>
      <c r="J640" s="40"/>
      <c r="K640" s="40"/>
      <c r="L640" s="40"/>
      <c r="M640" s="40"/>
      <c r="N640" s="40"/>
      <c r="O640" s="213"/>
    </row>
    <row r="641" spans="3:15">
      <c r="C641" s="40"/>
      <c r="D641" s="40"/>
      <c r="E641" s="40"/>
      <c r="F641" s="40"/>
      <c r="G641" s="40"/>
      <c r="H641" s="40"/>
      <c r="I641" s="40"/>
      <c r="J641" s="40"/>
      <c r="K641" s="40"/>
      <c r="L641" s="40"/>
      <c r="M641" s="40"/>
      <c r="N641" s="40"/>
      <c r="O641" s="213"/>
    </row>
    <row r="642" spans="3:15">
      <c r="C642" s="40"/>
      <c r="D642" s="40"/>
      <c r="E642" s="40"/>
      <c r="F642" s="40"/>
      <c r="G642" s="40"/>
      <c r="H642" s="40"/>
      <c r="I642" s="40"/>
      <c r="J642" s="40"/>
      <c r="K642" s="40"/>
      <c r="L642" s="40"/>
      <c r="M642" s="40"/>
      <c r="N642" s="40"/>
      <c r="O642" s="213"/>
    </row>
    <row r="643" spans="3:15">
      <c r="C643" s="40"/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213"/>
    </row>
    <row r="644" spans="3:15">
      <c r="C644" s="40"/>
      <c r="D644" s="40"/>
      <c r="E644" s="40"/>
      <c r="F644" s="40"/>
      <c r="G644" s="40"/>
      <c r="H644" s="40"/>
      <c r="I644" s="40"/>
      <c r="J644" s="40"/>
      <c r="K644" s="40"/>
      <c r="L644" s="40"/>
      <c r="M644" s="40"/>
      <c r="N644" s="40"/>
      <c r="O644" s="213"/>
    </row>
    <row r="645" spans="3:15">
      <c r="C645" s="40"/>
      <c r="D645" s="40"/>
      <c r="E645" s="40"/>
      <c r="F645" s="40"/>
      <c r="G645" s="40"/>
      <c r="H645" s="40"/>
      <c r="I645" s="40"/>
      <c r="J645" s="40"/>
      <c r="K645" s="40"/>
      <c r="L645" s="40"/>
      <c r="M645" s="40"/>
      <c r="N645" s="40"/>
      <c r="O645" s="213"/>
    </row>
    <row r="646" spans="3:15">
      <c r="C646" s="40"/>
      <c r="D646" s="40"/>
      <c r="E646" s="40"/>
      <c r="F646" s="40"/>
      <c r="G646" s="40"/>
      <c r="H646" s="40"/>
      <c r="I646" s="40"/>
      <c r="J646" s="40"/>
      <c r="K646" s="40"/>
      <c r="L646" s="40"/>
      <c r="M646" s="40"/>
      <c r="N646" s="40"/>
      <c r="O646" s="213"/>
    </row>
    <row r="647" spans="3:15">
      <c r="C647" s="40"/>
      <c r="D647" s="40"/>
      <c r="E647" s="40"/>
      <c r="F647" s="40"/>
      <c r="G647" s="40"/>
      <c r="H647" s="40"/>
      <c r="I647" s="40"/>
      <c r="J647" s="40"/>
      <c r="K647" s="40"/>
      <c r="L647" s="40"/>
      <c r="M647" s="40"/>
      <c r="N647" s="40"/>
      <c r="O647" s="213"/>
    </row>
    <row r="648" spans="3:15">
      <c r="C648" s="40"/>
      <c r="D648" s="40"/>
      <c r="E648" s="40"/>
      <c r="F648" s="40"/>
      <c r="G648" s="40"/>
      <c r="H648" s="40"/>
      <c r="I648" s="40"/>
      <c r="J648" s="40"/>
      <c r="K648" s="40"/>
      <c r="L648" s="40"/>
      <c r="M648" s="40"/>
      <c r="N648" s="40"/>
      <c r="O648" s="213"/>
    </row>
    <row r="649" spans="3:15">
      <c r="C649" s="40"/>
      <c r="D649" s="40"/>
      <c r="E649" s="40"/>
      <c r="F649" s="40"/>
      <c r="G649" s="40"/>
      <c r="H649" s="40"/>
      <c r="I649" s="40"/>
      <c r="J649" s="40"/>
      <c r="K649" s="40"/>
      <c r="L649" s="40"/>
      <c r="M649" s="40"/>
      <c r="N649" s="40"/>
      <c r="O649" s="213"/>
    </row>
    <row r="650" spans="3:15">
      <c r="C650" s="40"/>
      <c r="D650" s="40"/>
      <c r="E650" s="40"/>
      <c r="F650" s="40"/>
      <c r="G650" s="40"/>
      <c r="H650" s="40"/>
      <c r="I650" s="40"/>
      <c r="J650" s="40"/>
      <c r="K650" s="40"/>
      <c r="L650" s="40"/>
      <c r="M650" s="40"/>
      <c r="N650" s="40"/>
      <c r="O650" s="213"/>
    </row>
    <row r="651" spans="3:15">
      <c r="C651" s="40"/>
      <c r="D651" s="40"/>
      <c r="E651" s="40"/>
      <c r="F651" s="40"/>
      <c r="G651" s="40"/>
      <c r="H651" s="40"/>
      <c r="I651" s="40"/>
      <c r="J651" s="40"/>
      <c r="K651" s="40"/>
      <c r="L651" s="40"/>
      <c r="M651" s="40"/>
      <c r="N651" s="40"/>
      <c r="O651" s="213"/>
    </row>
    <row r="652" spans="3:15">
      <c r="C652" s="40"/>
      <c r="D652" s="40"/>
      <c r="E652" s="40"/>
      <c r="F652" s="40"/>
      <c r="G652" s="40"/>
      <c r="H652" s="40"/>
      <c r="I652" s="40"/>
      <c r="J652" s="40"/>
      <c r="K652" s="40"/>
      <c r="L652" s="40"/>
      <c r="M652" s="40"/>
      <c r="N652" s="40"/>
      <c r="O652" s="213"/>
    </row>
    <row r="653" spans="3:15">
      <c r="C653" s="40"/>
      <c r="D653" s="40"/>
      <c r="E653" s="40"/>
      <c r="F653" s="40"/>
      <c r="G653" s="40"/>
      <c r="H653" s="40"/>
      <c r="I653" s="40"/>
      <c r="J653" s="40"/>
      <c r="K653" s="40"/>
      <c r="L653" s="40"/>
      <c r="M653" s="40"/>
      <c r="N653" s="40"/>
      <c r="O653" s="213"/>
    </row>
    <row r="654" spans="3:15">
      <c r="C654" s="40"/>
      <c r="D654" s="40"/>
      <c r="E654" s="40"/>
      <c r="F654" s="40"/>
      <c r="G654" s="40"/>
      <c r="H654" s="40"/>
      <c r="I654" s="40"/>
      <c r="J654" s="40"/>
      <c r="K654" s="40"/>
      <c r="L654" s="40"/>
      <c r="M654" s="40"/>
      <c r="N654" s="40"/>
      <c r="O654" s="213"/>
    </row>
    <row r="655" spans="3:15">
      <c r="C655" s="40"/>
      <c r="D655" s="40"/>
      <c r="E655" s="40"/>
      <c r="F655" s="40"/>
      <c r="G655" s="40"/>
      <c r="H655" s="40"/>
      <c r="I655" s="40"/>
      <c r="J655" s="40"/>
      <c r="K655" s="40"/>
      <c r="L655" s="40"/>
      <c r="M655" s="40"/>
      <c r="N655" s="40"/>
      <c r="O655" s="213"/>
    </row>
    <row r="656" spans="3:15">
      <c r="C656" s="40"/>
      <c r="D656" s="40"/>
      <c r="E656" s="40"/>
      <c r="F656" s="40"/>
      <c r="G656" s="40"/>
      <c r="H656" s="40"/>
      <c r="I656" s="40"/>
      <c r="J656" s="40"/>
      <c r="K656" s="40"/>
      <c r="L656" s="40"/>
      <c r="M656" s="40"/>
      <c r="N656" s="40"/>
      <c r="O656" s="213"/>
    </row>
    <row r="657" spans="3:15">
      <c r="C657" s="40"/>
      <c r="D657" s="40"/>
      <c r="E657" s="40"/>
      <c r="F657" s="40"/>
      <c r="G657" s="40"/>
      <c r="H657" s="40"/>
      <c r="I657" s="40"/>
      <c r="J657" s="40"/>
      <c r="K657" s="40"/>
      <c r="L657" s="40"/>
      <c r="M657" s="40"/>
      <c r="N657" s="40"/>
      <c r="O657" s="213"/>
    </row>
    <row r="658" spans="3:15">
      <c r="C658" s="40"/>
      <c r="D658" s="40"/>
      <c r="E658" s="40"/>
      <c r="F658" s="40"/>
      <c r="G658" s="40"/>
      <c r="H658" s="40"/>
      <c r="I658" s="40"/>
      <c r="J658" s="40"/>
      <c r="K658" s="40"/>
      <c r="L658" s="40"/>
      <c r="M658" s="40"/>
      <c r="N658" s="40"/>
      <c r="O658" s="213"/>
    </row>
    <row r="659" spans="3:15">
      <c r="C659" s="40"/>
      <c r="D659" s="40"/>
      <c r="E659" s="40"/>
      <c r="F659" s="40"/>
      <c r="G659" s="40"/>
      <c r="H659" s="40"/>
      <c r="I659" s="40"/>
      <c r="J659" s="40"/>
      <c r="K659" s="40"/>
      <c r="L659" s="40"/>
      <c r="M659" s="40"/>
      <c r="N659" s="40"/>
      <c r="O659" s="213"/>
    </row>
    <row r="660" spans="3:15">
      <c r="C660" s="40"/>
      <c r="D660" s="40"/>
      <c r="E660" s="40"/>
      <c r="F660" s="40"/>
      <c r="G660" s="40"/>
      <c r="H660" s="40"/>
      <c r="I660" s="40"/>
      <c r="J660" s="40"/>
      <c r="K660" s="40"/>
      <c r="L660" s="40"/>
      <c r="M660" s="40"/>
      <c r="N660" s="40"/>
      <c r="O660" s="213"/>
    </row>
    <row r="661" spans="3:15">
      <c r="C661" s="40"/>
      <c r="D661" s="40"/>
      <c r="E661" s="40"/>
      <c r="F661" s="40"/>
      <c r="G661" s="40"/>
      <c r="H661" s="40"/>
      <c r="I661" s="40"/>
      <c r="J661" s="40"/>
      <c r="K661" s="40"/>
      <c r="L661" s="40"/>
      <c r="M661" s="40"/>
      <c r="N661" s="40"/>
      <c r="O661" s="213"/>
    </row>
    <row r="662" spans="3:15">
      <c r="C662" s="40"/>
      <c r="D662" s="40"/>
      <c r="E662" s="40"/>
      <c r="F662" s="40"/>
      <c r="G662" s="40"/>
      <c r="H662" s="40"/>
      <c r="I662" s="40"/>
      <c r="J662" s="40"/>
      <c r="K662" s="40"/>
      <c r="L662" s="40"/>
      <c r="M662" s="40"/>
      <c r="N662" s="40"/>
      <c r="O662" s="213"/>
    </row>
    <row r="663" spans="3:15">
      <c r="C663" s="40"/>
      <c r="D663" s="40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213"/>
    </row>
    <row r="664" spans="3:15">
      <c r="C664" s="40"/>
      <c r="D664" s="40"/>
      <c r="E664" s="40"/>
      <c r="F664" s="40"/>
      <c r="G664" s="40"/>
      <c r="H664" s="40"/>
      <c r="I664" s="40"/>
      <c r="J664" s="40"/>
      <c r="K664" s="40"/>
      <c r="L664" s="40"/>
      <c r="M664" s="40"/>
      <c r="N664" s="40"/>
      <c r="O664" s="213"/>
    </row>
    <row r="665" spans="3:15">
      <c r="C665" s="40"/>
      <c r="D665" s="40"/>
      <c r="E665" s="40"/>
      <c r="F665" s="40"/>
      <c r="G665" s="40"/>
      <c r="H665" s="40"/>
      <c r="I665" s="40"/>
      <c r="J665" s="40"/>
      <c r="K665" s="40"/>
      <c r="L665" s="40"/>
      <c r="M665" s="40"/>
      <c r="N665" s="40"/>
      <c r="O665" s="213"/>
    </row>
    <row r="666" spans="3:15">
      <c r="C666" s="40"/>
      <c r="D666" s="40"/>
      <c r="E666" s="40"/>
      <c r="F666" s="40"/>
      <c r="G666" s="40"/>
      <c r="H666" s="40"/>
      <c r="I666" s="40"/>
      <c r="J666" s="40"/>
      <c r="K666" s="40"/>
      <c r="L666" s="40"/>
      <c r="M666" s="40"/>
      <c r="N666" s="40"/>
      <c r="O666" s="213"/>
    </row>
    <row r="667" spans="3:15">
      <c r="C667" s="40"/>
      <c r="D667" s="40"/>
      <c r="E667" s="40"/>
      <c r="F667" s="40"/>
      <c r="G667" s="40"/>
      <c r="H667" s="40"/>
      <c r="I667" s="40"/>
      <c r="J667" s="40"/>
      <c r="K667" s="40"/>
      <c r="L667" s="40"/>
      <c r="M667" s="40"/>
      <c r="N667" s="40"/>
      <c r="O667" s="213"/>
    </row>
    <row r="668" spans="3:15">
      <c r="C668" s="40"/>
      <c r="D668" s="40"/>
      <c r="E668" s="40"/>
      <c r="F668" s="40"/>
      <c r="G668" s="40"/>
      <c r="H668" s="40"/>
      <c r="I668" s="40"/>
      <c r="J668" s="40"/>
      <c r="K668" s="40"/>
      <c r="L668" s="40"/>
      <c r="M668" s="40"/>
      <c r="N668" s="40"/>
      <c r="O668" s="213"/>
    </row>
    <row r="669" spans="3:15">
      <c r="C669" s="40"/>
      <c r="D669" s="40"/>
      <c r="E669" s="40"/>
      <c r="F669" s="40"/>
      <c r="G669" s="40"/>
      <c r="H669" s="40"/>
      <c r="I669" s="40"/>
      <c r="J669" s="40"/>
      <c r="K669" s="40"/>
      <c r="L669" s="40"/>
      <c r="M669" s="40"/>
      <c r="N669" s="40"/>
      <c r="O669" s="213"/>
    </row>
    <row r="670" spans="3:15">
      <c r="C670" s="40"/>
      <c r="D670" s="40"/>
      <c r="E670" s="40"/>
      <c r="F670" s="40"/>
      <c r="G670" s="40"/>
      <c r="H670" s="40"/>
      <c r="I670" s="40"/>
      <c r="J670" s="40"/>
      <c r="K670" s="40"/>
      <c r="L670" s="40"/>
      <c r="M670" s="40"/>
      <c r="N670" s="40"/>
      <c r="O670" s="213"/>
    </row>
    <row r="671" spans="3:15">
      <c r="C671" s="40"/>
      <c r="D671" s="40"/>
      <c r="E671" s="40"/>
      <c r="F671" s="40"/>
      <c r="G671" s="40"/>
      <c r="H671" s="40"/>
      <c r="I671" s="40"/>
      <c r="J671" s="40"/>
      <c r="K671" s="40"/>
      <c r="L671" s="40"/>
      <c r="M671" s="40"/>
      <c r="N671" s="40"/>
      <c r="O671" s="213"/>
    </row>
    <row r="672" spans="3:15">
      <c r="C672" s="40"/>
      <c r="D672" s="40"/>
      <c r="E672" s="40"/>
      <c r="F672" s="40"/>
      <c r="G672" s="40"/>
      <c r="H672" s="40"/>
      <c r="I672" s="40"/>
      <c r="J672" s="40"/>
      <c r="K672" s="40"/>
      <c r="L672" s="40"/>
      <c r="M672" s="40"/>
      <c r="N672" s="40"/>
      <c r="O672" s="213"/>
    </row>
    <row r="673" spans="3:15">
      <c r="C673" s="40"/>
      <c r="D673" s="40"/>
      <c r="E673" s="40"/>
      <c r="F673" s="40"/>
      <c r="G673" s="40"/>
      <c r="H673" s="40"/>
      <c r="I673" s="40"/>
      <c r="J673" s="40"/>
      <c r="K673" s="40"/>
      <c r="L673" s="40"/>
      <c r="M673" s="40"/>
      <c r="N673" s="40"/>
      <c r="O673" s="213"/>
    </row>
    <row r="674" spans="3:15">
      <c r="C674" s="40"/>
      <c r="D674" s="40"/>
      <c r="E674" s="40"/>
      <c r="F674" s="40"/>
      <c r="G674" s="40"/>
      <c r="H674" s="40"/>
      <c r="I674" s="40"/>
      <c r="J674" s="40"/>
      <c r="K674" s="40"/>
      <c r="L674" s="40"/>
      <c r="M674" s="40"/>
      <c r="N674" s="40"/>
      <c r="O674" s="213"/>
    </row>
    <row r="675" spans="3:15">
      <c r="C675" s="40"/>
      <c r="D675" s="40"/>
      <c r="E675" s="40"/>
      <c r="F675" s="40"/>
      <c r="G675" s="40"/>
      <c r="H675" s="40"/>
      <c r="I675" s="40"/>
      <c r="J675" s="40"/>
      <c r="K675" s="40"/>
      <c r="L675" s="40"/>
      <c r="M675" s="40"/>
      <c r="N675" s="40"/>
      <c r="O675" s="213"/>
    </row>
    <row r="676" spans="3:15">
      <c r="C676" s="40"/>
      <c r="D676" s="40"/>
      <c r="E676" s="40"/>
      <c r="F676" s="40"/>
      <c r="G676" s="40"/>
      <c r="H676" s="40"/>
      <c r="I676" s="40"/>
      <c r="J676" s="40"/>
      <c r="K676" s="40"/>
      <c r="L676" s="40"/>
      <c r="M676" s="40"/>
      <c r="N676" s="40"/>
      <c r="O676" s="213"/>
    </row>
    <row r="677" spans="3:15">
      <c r="C677" s="40"/>
      <c r="D677" s="40"/>
      <c r="E677" s="40"/>
      <c r="F677" s="40"/>
      <c r="G677" s="40"/>
      <c r="H677" s="40"/>
      <c r="I677" s="40"/>
      <c r="J677" s="40"/>
      <c r="K677" s="40"/>
      <c r="L677" s="40"/>
      <c r="M677" s="40"/>
      <c r="N677" s="40"/>
      <c r="O677" s="213"/>
    </row>
    <row r="678" spans="3:15">
      <c r="C678" s="40"/>
      <c r="D678" s="40"/>
      <c r="E678" s="40"/>
      <c r="F678" s="40"/>
      <c r="G678" s="40"/>
      <c r="H678" s="40"/>
      <c r="I678" s="40"/>
      <c r="J678" s="40"/>
      <c r="K678" s="40"/>
      <c r="L678" s="40"/>
      <c r="M678" s="40"/>
      <c r="N678" s="40"/>
      <c r="O678" s="213"/>
    </row>
    <row r="679" spans="3:15">
      <c r="C679" s="40"/>
      <c r="D679" s="40"/>
      <c r="E679" s="40"/>
      <c r="F679" s="40"/>
      <c r="G679" s="40"/>
      <c r="H679" s="40"/>
      <c r="I679" s="40"/>
      <c r="J679" s="40"/>
      <c r="K679" s="40"/>
      <c r="L679" s="40"/>
      <c r="M679" s="40"/>
      <c r="N679" s="40"/>
      <c r="O679" s="213"/>
    </row>
    <row r="680" spans="3:15">
      <c r="C680" s="40"/>
      <c r="D680" s="40"/>
      <c r="E680" s="40"/>
      <c r="F680" s="40"/>
      <c r="G680" s="40"/>
      <c r="H680" s="40"/>
      <c r="I680" s="40"/>
      <c r="J680" s="40"/>
      <c r="K680" s="40"/>
      <c r="L680" s="40"/>
      <c r="M680" s="40"/>
      <c r="N680" s="40"/>
      <c r="O680" s="213"/>
    </row>
    <row r="681" spans="3:15">
      <c r="C681" s="40"/>
      <c r="D681" s="40"/>
      <c r="E681" s="40"/>
      <c r="F681" s="40"/>
      <c r="G681" s="40"/>
      <c r="H681" s="40"/>
      <c r="I681" s="40"/>
      <c r="J681" s="40"/>
      <c r="K681" s="40"/>
      <c r="L681" s="40"/>
      <c r="M681" s="40"/>
      <c r="N681" s="40"/>
      <c r="O681" s="213"/>
    </row>
    <row r="682" spans="3:15">
      <c r="C682" s="40"/>
      <c r="D682" s="40"/>
      <c r="E682" s="40"/>
      <c r="F682" s="40"/>
      <c r="G682" s="40"/>
      <c r="H682" s="40"/>
      <c r="I682" s="40"/>
      <c r="J682" s="40"/>
      <c r="K682" s="40"/>
      <c r="L682" s="40"/>
      <c r="M682" s="40"/>
      <c r="N682" s="40"/>
      <c r="O682" s="213"/>
    </row>
    <row r="683" spans="3:15">
      <c r="C683" s="40"/>
      <c r="D683" s="40"/>
      <c r="E683" s="40"/>
      <c r="F683" s="40"/>
      <c r="G683" s="40"/>
      <c r="H683" s="40"/>
      <c r="I683" s="40"/>
      <c r="J683" s="40"/>
      <c r="K683" s="40"/>
      <c r="L683" s="40"/>
      <c r="M683" s="40"/>
      <c r="N683" s="40"/>
      <c r="O683" s="213"/>
    </row>
    <row r="684" spans="3:15">
      <c r="C684" s="40"/>
      <c r="D684" s="40"/>
      <c r="E684" s="40"/>
      <c r="F684" s="40"/>
      <c r="G684" s="40"/>
      <c r="H684" s="40"/>
      <c r="I684" s="40"/>
      <c r="J684" s="40"/>
      <c r="K684" s="40"/>
      <c r="L684" s="40"/>
      <c r="M684" s="40"/>
      <c r="N684" s="40"/>
      <c r="O684" s="213"/>
    </row>
    <row r="685" spans="3:15">
      <c r="C685" s="40"/>
      <c r="D685" s="40"/>
      <c r="E685" s="40"/>
      <c r="F685" s="40"/>
      <c r="G685" s="40"/>
      <c r="H685" s="40"/>
      <c r="I685" s="40"/>
      <c r="J685" s="40"/>
      <c r="K685" s="40"/>
      <c r="L685" s="40"/>
      <c r="M685" s="40"/>
      <c r="N685" s="40"/>
      <c r="O685" s="213"/>
    </row>
    <row r="686" spans="3:15">
      <c r="C686" s="40"/>
      <c r="D686" s="40"/>
      <c r="E686" s="40"/>
      <c r="F686" s="40"/>
      <c r="G686" s="40"/>
      <c r="H686" s="40"/>
      <c r="I686" s="40"/>
      <c r="J686" s="40"/>
      <c r="K686" s="40"/>
      <c r="L686" s="40"/>
      <c r="M686" s="40"/>
      <c r="N686" s="40"/>
      <c r="O686" s="213"/>
    </row>
    <row r="687" spans="3:15">
      <c r="C687" s="40"/>
      <c r="D687" s="40"/>
      <c r="E687" s="40"/>
      <c r="F687" s="40"/>
      <c r="G687" s="40"/>
      <c r="H687" s="40"/>
      <c r="I687" s="40"/>
      <c r="J687" s="40"/>
      <c r="K687" s="40"/>
      <c r="L687" s="40"/>
      <c r="M687" s="40"/>
      <c r="N687" s="40"/>
      <c r="O687" s="213"/>
    </row>
    <row r="688" spans="3:15">
      <c r="C688" s="40"/>
      <c r="D688" s="40"/>
      <c r="E688" s="40"/>
      <c r="F688" s="40"/>
      <c r="G688" s="40"/>
      <c r="H688" s="40"/>
      <c r="I688" s="40"/>
      <c r="J688" s="40"/>
      <c r="K688" s="40"/>
      <c r="L688" s="40"/>
      <c r="M688" s="40"/>
      <c r="N688" s="40"/>
      <c r="O688" s="213"/>
    </row>
    <row r="689" spans="3:15">
      <c r="C689" s="40"/>
      <c r="D689" s="40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213"/>
    </row>
    <row r="690" spans="3:15">
      <c r="C690" s="40"/>
      <c r="D690" s="40"/>
      <c r="E690" s="40"/>
      <c r="F690" s="40"/>
      <c r="G690" s="40"/>
      <c r="H690" s="40"/>
      <c r="I690" s="40"/>
      <c r="J690" s="40"/>
      <c r="K690" s="40"/>
      <c r="L690" s="40"/>
      <c r="M690" s="40"/>
      <c r="N690" s="40"/>
      <c r="O690" s="213"/>
    </row>
    <row r="691" spans="3:15">
      <c r="C691" s="40"/>
      <c r="D691" s="40"/>
      <c r="E691" s="40"/>
      <c r="F691" s="40"/>
      <c r="G691" s="40"/>
      <c r="H691" s="40"/>
      <c r="I691" s="40"/>
      <c r="J691" s="40"/>
      <c r="K691" s="40"/>
      <c r="L691" s="40"/>
      <c r="M691" s="40"/>
      <c r="N691" s="40"/>
      <c r="O691" s="213"/>
    </row>
    <row r="692" spans="3:15">
      <c r="C692" s="40"/>
      <c r="D692" s="40"/>
      <c r="E692" s="40"/>
      <c r="F692" s="40"/>
      <c r="G692" s="40"/>
      <c r="H692" s="40"/>
      <c r="I692" s="40"/>
      <c r="J692" s="40"/>
      <c r="K692" s="40"/>
      <c r="L692" s="40"/>
      <c r="M692" s="40"/>
      <c r="N692" s="40"/>
      <c r="O692" s="213"/>
    </row>
    <row r="693" spans="3:15">
      <c r="C693" s="40"/>
      <c r="D693" s="40"/>
      <c r="E693" s="40"/>
      <c r="F693" s="40"/>
      <c r="G693" s="40"/>
      <c r="H693" s="40"/>
      <c r="I693" s="40"/>
      <c r="J693" s="40"/>
      <c r="K693" s="40"/>
      <c r="L693" s="40"/>
      <c r="M693" s="40"/>
      <c r="N693" s="40"/>
      <c r="O693" s="213"/>
    </row>
    <row r="694" spans="3:15">
      <c r="C694" s="40"/>
      <c r="D694" s="40"/>
      <c r="E694" s="40"/>
      <c r="F694" s="40"/>
      <c r="G694" s="40"/>
      <c r="H694" s="40"/>
      <c r="I694" s="40"/>
      <c r="J694" s="40"/>
      <c r="K694" s="40"/>
      <c r="L694" s="40"/>
      <c r="M694" s="40"/>
      <c r="N694" s="40"/>
      <c r="O694" s="213"/>
    </row>
    <row r="695" spans="3:15">
      <c r="C695" s="40"/>
      <c r="D695" s="40"/>
      <c r="E695" s="40"/>
      <c r="F695" s="40"/>
      <c r="G695" s="40"/>
      <c r="H695" s="40"/>
      <c r="I695" s="40"/>
      <c r="J695" s="40"/>
      <c r="K695" s="40"/>
      <c r="L695" s="40"/>
      <c r="M695" s="40"/>
      <c r="N695" s="40"/>
      <c r="O695" s="213"/>
    </row>
    <row r="696" spans="3:15">
      <c r="C696" s="40"/>
      <c r="D696" s="40"/>
      <c r="E696" s="40"/>
      <c r="F696" s="40"/>
      <c r="G696" s="40"/>
      <c r="H696" s="40"/>
      <c r="I696" s="40"/>
      <c r="J696" s="40"/>
      <c r="K696" s="40"/>
      <c r="L696" s="40"/>
      <c r="M696" s="40"/>
      <c r="N696" s="40"/>
      <c r="O696" s="213"/>
    </row>
    <row r="697" spans="3:15">
      <c r="C697" s="40"/>
      <c r="D697" s="40"/>
      <c r="E697" s="40"/>
      <c r="F697" s="40"/>
      <c r="G697" s="40"/>
      <c r="H697" s="40"/>
      <c r="I697" s="40"/>
      <c r="J697" s="40"/>
      <c r="K697" s="40"/>
      <c r="L697" s="40"/>
      <c r="M697" s="40"/>
      <c r="N697" s="40"/>
      <c r="O697" s="213"/>
    </row>
    <row r="698" spans="3:15">
      <c r="C698" s="40"/>
      <c r="D698" s="40"/>
      <c r="E698" s="40"/>
      <c r="F698" s="40"/>
      <c r="G698" s="40"/>
      <c r="H698" s="40"/>
      <c r="I698" s="40"/>
      <c r="J698" s="40"/>
      <c r="K698" s="40"/>
      <c r="L698" s="40"/>
      <c r="M698" s="40"/>
      <c r="N698" s="40"/>
      <c r="O698" s="213"/>
    </row>
    <row r="699" spans="3:15">
      <c r="C699" s="40"/>
      <c r="D699" s="40"/>
      <c r="E699" s="40"/>
      <c r="F699" s="40"/>
      <c r="G699" s="40"/>
      <c r="H699" s="40"/>
      <c r="I699" s="40"/>
      <c r="J699" s="40"/>
      <c r="K699" s="40"/>
      <c r="L699" s="40"/>
      <c r="M699" s="40"/>
      <c r="N699" s="40"/>
      <c r="O699" s="213"/>
    </row>
    <row r="700" spans="3:15">
      <c r="C700" s="40"/>
      <c r="D700" s="40"/>
      <c r="E700" s="40"/>
      <c r="F700" s="40"/>
      <c r="G700" s="40"/>
      <c r="H700" s="40"/>
      <c r="I700" s="40"/>
      <c r="J700" s="40"/>
      <c r="K700" s="40"/>
      <c r="L700" s="40"/>
      <c r="M700" s="40"/>
      <c r="N700" s="40"/>
      <c r="O700" s="213"/>
    </row>
    <row r="701" spans="3:15">
      <c r="C701" s="40"/>
      <c r="D701" s="40"/>
      <c r="E701" s="40"/>
      <c r="F701" s="40"/>
      <c r="G701" s="40"/>
      <c r="H701" s="40"/>
      <c r="I701" s="40"/>
      <c r="J701" s="40"/>
      <c r="K701" s="40"/>
      <c r="L701" s="40"/>
      <c r="M701" s="40"/>
      <c r="N701" s="40"/>
      <c r="O701" s="213"/>
    </row>
    <row r="702" spans="3:15">
      <c r="C702" s="40"/>
      <c r="D702" s="40"/>
      <c r="E702" s="40"/>
      <c r="F702" s="40"/>
      <c r="G702" s="40"/>
      <c r="H702" s="40"/>
      <c r="I702" s="40"/>
      <c r="J702" s="40"/>
      <c r="K702" s="40"/>
      <c r="L702" s="40"/>
      <c r="M702" s="40"/>
      <c r="N702" s="40"/>
      <c r="O702" s="213"/>
    </row>
    <row r="703" spans="3:15">
      <c r="C703" s="40"/>
      <c r="D703" s="40"/>
      <c r="E703" s="40"/>
      <c r="F703" s="40"/>
      <c r="G703" s="40"/>
      <c r="H703" s="40"/>
      <c r="I703" s="40"/>
      <c r="J703" s="40"/>
      <c r="K703" s="40"/>
      <c r="L703" s="40"/>
      <c r="M703" s="40"/>
      <c r="N703" s="40"/>
      <c r="O703" s="213"/>
    </row>
    <row r="704" spans="3:15">
      <c r="C704" s="40"/>
      <c r="D704" s="40"/>
      <c r="E704" s="40"/>
      <c r="F704" s="40"/>
      <c r="G704" s="40"/>
      <c r="H704" s="40"/>
      <c r="I704" s="40"/>
      <c r="J704" s="40"/>
      <c r="K704" s="40"/>
      <c r="L704" s="40"/>
      <c r="M704" s="40"/>
      <c r="N704" s="40"/>
      <c r="O704" s="213"/>
    </row>
    <row r="705" spans="3:15">
      <c r="C705" s="40"/>
      <c r="D705" s="40"/>
      <c r="E705" s="40"/>
      <c r="F705" s="40"/>
      <c r="G705" s="40"/>
      <c r="H705" s="40"/>
      <c r="I705" s="40"/>
      <c r="J705" s="40"/>
      <c r="K705" s="40"/>
      <c r="L705" s="40"/>
      <c r="M705" s="40"/>
      <c r="N705" s="40"/>
      <c r="O705" s="213"/>
    </row>
    <row r="706" spans="3:15">
      <c r="C706" s="40"/>
      <c r="D706" s="40"/>
      <c r="E706" s="40"/>
      <c r="F706" s="40"/>
      <c r="G706" s="40"/>
      <c r="H706" s="40"/>
      <c r="I706" s="40"/>
      <c r="J706" s="40"/>
      <c r="K706" s="40"/>
      <c r="L706" s="40"/>
      <c r="M706" s="40"/>
      <c r="N706" s="40"/>
      <c r="O706" s="213"/>
    </row>
    <row r="707" spans="3:15">
      <c r="C707" s="40"/>
      <c r="D707" s="40"/>
      <c r="E707" s="40"/>
      <c r="F707" s="40"/>
      <c r="G707" s="40"/>
      <c r="H707" s="40"/>
      <c r="I707" s="40"/>
      <c r="J707" s="40"/>
      <c r="K707" s="40"/>
      <c r="L707" s="40"/>
      <c r="M707" s="40"/>
      <c r="N707" s="40"/>
      <c r="O707" s="213"/>
    </row>
    <row r="708" spans="3:15">
      <c r="C708" s="40"/>
      <c r="D708" s="40"/>
      <c r="E708" s="40"/>
      <c r="F708" s="40"/>
      <c r="G708" s="40"/>
      <c r="H708" s="40"/>
      <c r="I708" s="40"/>
      <c r="J708" s="40"/>
      <c r="K708" s="40"/>
      <c r="L708" s="40"/>
      <c r="M708" s="40"/>
      <c r="N708" s="40"/>
      <c r="O708" s="213"/>
    </row>
    <row r="709" spans="3:15">
      <c r="C709" s="40"/>
      <c r="D709" s="40"/>
      <c r="E709" s="40"/>
      <c r="F709" s="40"/>
      <c r="G709" s="40"/>
      <c r="H709" s="40"/>
      <c r="I709" s="40"/>
      <c r="J709" s="40"/>
      <c r="K709" s="40"/>
      <c r="L709" s="40"/>
      <c r="M709" s="40"/>
      <c r="N709" s="40"/>
      <c r="O709" s="213"/>
    </row>
    <row r="710" spans="3:15">
      <c r="C710" s="40"/>
      <c r="D710" s="40"/>
      <c r="E710" s="40"/>
      <c r="F710" s="40"/>
      <c r="G710" s="40"/>
      <c r="H710" s="40"/>
      <c r="I710" s="40"/>
      <c r="J710" s="40"/>
      <c r="K710" s="40"/>
      <c r="L710" s="40"/>
      <c r="M710" s="40"/>
      <c r="N710" s="40"/>
      <c r="O710" s="213"/>
    </row>
    <row r="711" spans="3:15">
      <c r="C711" s="40"/>
      <c r="D711" s="40"/>
      <c r="E711" s="40"/>
      <c r="F711" s="40"/>
      <c r="G711" s="40"/>
      <c r="H711" s="40"/>
      <c r="I711" s="40"/>
      <c r="J711" s="40"/>
      <c r="K711" s="40"/>
      <c r="L711" s="40"/>
      <c r="M711" s="40"/>
      <c r="N711" s="40"/>
      <c r="O711" s="213"/>
    </row>
    <row r="712" spans="3:15">
      <c r="C712" s="40"/>
      <c r="D712" s="40"/>
      <c r="E712" s="40"/>
      <c r="F712" s="40"/>
      <c r="G712" s="40"/>
      <c r="H712" s="40"/>
      <c r="I712" s="40"/>
      <c r="J712" s="40"/>
      <c r="K712" s="40"/>
      <c r="L712" s="40"/>
      <c r="M712" s="40"/>
      <c r="N712" s="40"/>
      <c r="O712" s="213"/>
    </row>
    <row r="713" spans="3:15">
      <c r="C713" s="40"/>
      <c r="D713" s="40"/>
      <c r="E713" s="40"/>
      <c r="F713" s="40"/>
      <c r="G713" s="40"/>
      <c r="H713" s="40"/>
      <c r="I713" s="40"/>
      <c r="J713" s="40"/>
      <c r="K713" s="40"/>
      <c r="L713" s="40"/>
      <c r="M713" s="40"/>
      <c r="N713" s="40"/>
      <c r="O713" s="213"/>
    </row>
    <row r="714" spans="3:15">
      <c r="C714" s="40"/>
      <c r="D714" s="40"/>
      <c r="E714" s="40"/>
      <c r="F714" s="40"/>
      <c r="G714" s="40"/>
      <c r="H714" s="40"/>
      <c r="I714" s="40"/>
      <c r="J714" s="40"/>
      <c r="K714" s="40"/>
      <c r="L714" s="40"/>
      <c r="M714" s="40"/>
      <c r="N714" s="40"/>
      <c r="O714" s="213"/>
    </row>
    <row r="715" spans="3:15">
      <c r="C715" s="40"/>
      <c r="D715" s="40"/>
      <c r="E715" s="40"/>
      <c r="F715" s="40"/>
      <c r="G715" s="40"/>
      <c r="H715" s="40"/>
      <c r="I715" s="40"/>
      <c r="J715" s="40"/>
      <c r="K715" s="40"/>
      <c r="L715" s="40"/>
      <c r="M715" s="40"/>
      <c r="N715" s="40"/>
      <c r="O715" s="213"/>
    </row>
    <row r="716" spans="3:15">
      <c r="C716" s="40"/>
      <c r="D716" s="40"/>
      <c r="E716" s="40"/>
      <c r="F716" s="40"/>
      <c r="G716" s="40"/>
      <c r="H716" s="40"/>
      <c r="I716" s="40"/>
      <c r="J716" s="40"/>
      <c r="K716" s="40"/>
      <c r="L716" s="40"/>
      <c r="M716" s="40"/>
      <c r="N716" s="40"/>
      <c r="O716" s="213"/>
    </row>
    <row r="717" spans="3:15">
      <c r="C717" s="40"/>
      <c r="D717" s="40"/>
      <c r="E717" s="40"/>
      <c r="F717" s="40"/>
      <c r="G717" s="40"/>
      <c r="H717" s="40"/>
      <c r="I717" s="40"/>
      <c r="J717" s="40"/>
      <c r="K717" s="40"/>
      <c r="L717" s="40"/>
      <c r="M717" s="40"/>
      <c r="N717" s="40"/>
      <c r="O717" s="213"/>
    </row>
    <row r="718" spans="3:15">
      <c r="C718" s="40"/>
      <c r="D718" s="40"/>
      <c r="E718" s="40"/>
      <c r="F718" s="40"/>
      <c r="G718" s="40"/>
      <c r="H718" s="40"/>
      <c r="I718" s="40"/>
      <c r="J718" s="40"/>
      <c r="K718" s="40"/>
      <c r="L718" s="40"/>
      <c r="M718" s="40"/>
      <c r="N718" s="40"/>
      <c r="O718" s="213"/>
    </row>
    <row r="719" spans="3:15">
      <c r="C719" s="40"/>
      <c r="D719" s="40"/>
      <c r="E719" s="40"/>
      <c r="F719" s="40"/>
      <c r="G719" s="40"/>
      <c r="H719" s="40"/>
      <c r="I719" s="40"/>
      <c r="J719" s="40"/>
      <c r="K719" s="40"/>
      <c r="L719" s="40"/>
      <c r="M719" s="40"/>
      <c r="N719" s="40"/>
      <c r="O719" s="213"/>
    </row>
    <row r="720" spans="3:15">
      <c r="C720" s="40"/>
      <c r="D720" s="40"/>
      <c r="E720" s="40"/>
      <c r="F720" s="40"/>
      <c r="G720" s="40"/>
      <c r="H720" s="40"/>
      <c r="I720" s="40"/>
      <c r="J720" s="40"/>
      <c r="K720" s="40"/>
      <c r="L720" s="40"/>
      <c r="M720" s="40"/>
      <c r="N720" s="40"/>
      <c r="O720" s="213"/>
    </row>
    <row r="721" spans="3:15">
      <c r="C721" s="40"/>
      <c r="D721" s="40"/>
      <c r="E721" s="40"/>
      <c r="F721" s="40"/>
      <c r="G721" s="40"/>
      <c r="H721" s="40"/>
      <c r="I721" s="40"/>
      <c r="J721" s="40"/>
      <c r="K721" s="40"/>
      <c r="L721" s="40"/>
      <c r="M721" s="40"/>
      <c r="N721" s="40"/>
      <c r="O721" s="213"/>
    </row>
    <row r="722" spans="3:15">
      <c r="C722" s="40"/>
      <c r="D722" s="40"/>
      <c r="E722" s="40"/>
      <c r="F722" s="40"/>
      <c r="G722" s="40"/>
      <c r="H722" s="40"/>
      <c r="I722" s="40"/>
      <c r="J722" s="40"/>
      <c r="K722" s="40"/>
      <c r="L722" s="40"/>
      <c r="M722" s="40"/>
      <c r="N722" s="40"/>
      <c r="O722" s="213"/>
    </row>
    <row r="723" spans="3:15">
      <c r="C723" s="40"/>
      <c r="D723" s="40"/>
      <c r="E723" s="40"/>
      <c r="F723" s="40"/>
      <c r="G723" s="40"/>
      <c r="H723" s="40"/>
      <c r="I723" s="40"/>
      <c r="J723" s="40"/>
      <c r="K723" s="40"/>
      <c r="L723" s="40"/>
      <c r="M723" s="40"/>
      <c r="N723" s="40"/>
      <c r="O723" s="213"/>
    </row>
    <row r="724" spans="3:15">
      <c r="C724" s="40"/>
      <c r="D724" s="40"/>
      <c r="E724" s="40"/>
      <c r="F724" s="40"/>
      <c r="G724" s="40"/>
      <c r="H724" s="40"/>
      <c r="I724" s="40"/>
      <c r="J724" s="40"/>
      <c r="K724" s="40"/>
      <c r="L724" s="40"/>
      <c r="M724" s="40"/>
      <c r="N724" s="40"/>
      <c r="O724" s="213"/>
    </row>
    <row r="725" spans="3:15">
      <c r="C725" s="40"/>
      <c r="D725" s="40"/>
      <c r="E725" s="40"/>
      <c r="F725" s="40"/>
      <c r="G725" s="40"/>
      <c r="H725" s="40"/>
      <c r="I725" s="40"/>
      <c r="J725" s="40"/>
      <c r="K725" s="40"/>
      <c r="L725" s="40"/>
      <c r="M725" s="40"/>
      <c r="N725" s="40"/>
      <c r="O725" s="213"/>
    </row>
    <row r="726" spans="3:15">
      <c r="C726" s="40"/>
      <c r="D726" s="40"/>
      <c r="E726" s="40"/>
      <c r="F726" s="40"/>
      <c r="G726" s="40"/>
      <c r="H726" s="40"/>
      <c r="I726" s="40"/>
      <c r="J726" s="40"/>
      <c r="K726" s="40"/>
      <c r="L726" s="40"/>
      <c r="M726" s="40"/>
      <c r="N726" s="40"/>
      <c r="O726" s="213"/>
    </row>
    <row r="727" spans="3:15">
      <c r="C727" s="40"/>
      <c r="D727" s="40"/>
      <c r="E727" s="40"/>
      <c r="F727" s="40"/>
      <c r="G727" s="40"/>
      <c r="H727" s="40"/>
      <c r="I727" s="40"/>
      <c r="J727" s="40"/>
      <c r="K727" s="40"/>
      <c r="L727" s="40"/>
      <c r="M727" s="40"/>
      <c r="N727" s="40"/>
      <c r="O727" s="213"/>
    </row>
    <row r="728" spans="3:15">
      <c r="C728" s="40"/>
      <c r="D728" s="40"/>
      <c r="E728" s="40"/>
      <c r="F728" s="40"/>
      <c r="G728" s="40"/>
      <c r="H728" s="40"/>
      <c r="I728" s="40"/>
      <c r="J728" s="40"/>
      <c r="K728" s="40"/>
      <c r="L728" s="40"/>
      <c r="M728" s="40"/>
      <c r="N728" s="40"/>
      <c r="O728" s="213"/>
    </row>
    <row r="729" spans="3:15">
      <c r="C729" s="40"/>
      <c r="D729" s="40"/>
      <c r="E729" s="40"/>
      <c r="F729" s="40"/>
      <c r="G729" s="40"/>
      <c r="H729" s="40"/>
      <c r="I729" s="40"/>
      <c r="J729" s="40"/>
      <c r="K729" s="40"/>
      <c r="L729" s="40"/>
      <c r="M729" s="40"/>
      <c r="N729" s="40"/>
      <c r="O729" s="213"/>
    </row>
    <row r="730" spans="3:15">
      <c r="C730" s="40"/>
      <c r="D730" s="40"/>
      <c r="E730" s="40"/>
      <c r="F730" s="40"/>
      <c r="G730" s="40"/>
      <c r="H730" s="40"/>
      <c r="I730" s="40"/>
      <c r="J730" s="40"/>
      <c r="K730" s="40"/>
      <c r="L730" s="40"/>
      <c r="M730" s="40"/>
      <c r="N730" s="40"/>
      <c r="O730" s="213"/>
    </row>
    <row r="731" spans="3:15">
      <c r="C731" s="40"/>
      <c r="D731" s="40"/>
      <c r="E731" s="40"/>
      <c r="F731" s="40"/>
      <c r="G731" s="40"/>
      <c r="H731" s="40"/>
      <c r="I731" s="40"/>
      <c r="J731" s="40"/>
      <c r="K731" s="40"/>
      <c r="L731" s="40"/>
      <c r="M731" s="40"/>
      <c r="N731" s="40"/>
      <c r="O731" s="213"/>
    </row>
    <row r="732" spans="3:15">
      <c r="C732" s="40"/>
      <c r="D732" s="40"/>
      <c r="E732" s="40"/>
      <c r="F732" s="40"/>
      <c r="G732" s="40"/>
      <c r="H732" s="40"/>
      <c r="I732" s="40"/>
      <c r="J732" s="40"/>
      <c r="K732" s="40"/>
      <c r="L732" s="40"/>
      <c r="M732" s="40"/>
      <c r="N732" s="40"/>
      <c r="O732" s="213"/>
    </row>
    <row r="733" spans="3:15">
      <c r="C733" s="40"/>
      <c r="D733" s="40"/>
      <c r="E733" s="40"/>
      <c r="F733" s="40"/>
      <c r="G733" s="40"/>
      <c r="H733" s="40"/>
      <c r="I733" s="40"/>
      <c r="J733" s="40"/>
      <c r="K733" s="40"/>
      <c r="L733" s="40"/>
      <c r="M733" s="40"/>
      <c r="N733" s="40"/>
      <c r="O733" s="213"/>
    </row>
    <row r="734" spans="3:15">
      <c r="C734" s="40"/>
      <c r="D734" s="40"/>
      <c r="E734" s="40"/>
      <c r="F734" s="40"/>
      <c r="G734" s="40"/>
      <c r="H734" s="40"/>
      <c r="I734" s="40"/>
      <c r="J734" s="40"/>
      <c r="K734" s="40"/>
      <c r="L734" s="40"/>
      <c r="M734" s="40"/>
      <c r="N734" s="40"/>
      <c r="O734" s="213"/>
    </row>
    <row r="735" spans="3:15">
      <c r="C735" s="40"/>
      <c r="D735" s="40"/>
      <c r="E735" s="40"/>
      <c r="F735" s="40"/>
      <c r="G735" s="40"/>
      <c r="H735" s="40"/>
      <c r="I735" s="40"/>
      <c r="J735" s="40"/>
      <c r="K735" s="40"/>
      <c r="L735" s="40"/>
      <c r="M735" s="40"/>
      <c r="N735" s="40"/>
      <c r="O735" s="213"/>
    </row>
    <row r="736" spans="3:15">
      <c r="C736" s="40"/>
      <c r="D736" s="40"/>
      <c r="E736" s="40"/>
      <c r="F736" s="40"/>
      <c r="G736" s="40"/>
      <c r="H736" s="40"/>
      <c r="I736" s="40"/>
      <c r="J736" s="40"/>
      <c r="K736" s="40"/>
      <c r="L736" s="40"/>
      <c r="M736" s="40"/>
      <c r="N736" s="40"/>
      <c r="O736" s="213"/>
    </row>
    <row r="737" spans="3:15">
      <c r="C737" s="40"/>
      <c r="D737" s="40"/>
      <c r="E737" s="40"/>
      <c r="F737" s="40"/>
      <c r="G737" s="40"/>
      <c r="H737" s="40"/>
      <c r="I737" s="40"/>
      <c r="J737" s="40"/>
      <c r="K737" s="40"/>
      <c r="L737" s="40"/>
      <c r="M737" s="40"/>
      <c r="N737" s="40"/>
      <c r="O737" s="213"/>
    </row>
    <row r="738" spans="3:15">
      <c r="C738" s="40"/>
      <c r="D738" s="40"/>
      <c r="E738" s="40"/>
      <c r="F738" s="40"/>
      <c r="G738" s="40"/>
      <c r="H738" s="40"/>
      <c r="I738" s="40"/>
      <c r="J738" s="40"/>
      <c r="K738" s="40"/>
      <c r="L738" s="40"/>
      <c r="M738" s="40"/>
      <c r="N738" s="40"/>
      <c r="O738" s="213"/>
    </row>
    <row r="739" spans="3:15">
      <c r="C739" s="40"/>
      <c r="D739" s="40"/>
      <c r="E739" s="40"/>
      <c r="F739" s="40"/>
      <c r="G739" s="40"/>
      <c r="H739" s="40"/>
      <c r="I739" s="40"/>
      <c r="J739" s="40"/>
      <c r="K739" s="40"/>
      <c r="L739" s="40"/>
      <c r="M739" s="40"/>
      <c r="N739" s="40"/>
      <c r="O739" s="213"/>
    </row>
    <row r="740" spans="3:15">
      <c r="C740" s="40"/>
      <c r="D740" s="40"/>
      <c r="E740" s="40"/>
      <c r="F740" s="40"/>
      <c r="G740" s="40"/>
      <c r="H740" s="40"/>
      <c r="I740" s="40"/>
      <c r="J740" s="40"/>
      <c r="K740" s="40"/>
      <c r="L740" s="40"/>
      <c r="M740" s="40"/>
      <c r="N740" s="40"/>
      <c r="O740" s="213"/>
    </row>
    <row r="741" spans="3:15">
      <c r="C741" s="40"/>
      <c r="D741" s="40"/>
      <c r="E741" s="40"/>
      <c r="F741" s="40"/>
      <c r="G741" s="40"/>
      <c r="H741" s="40"/>
      <c r="I741" s="40"/>
      <c r="J741" s="40"/>
      <c r="K741" s="40"/>
      <c r="L741" s="40"/>
      <c r="M741" s="40"/>
      <c r="N741" s="40"/>
      <c r="O741" s="213"/>
    </row>
    <row r="742" spans="3:15">
      <c r="C742" s="40"/>
      <c r="D742" s="40"/>
      <c r="E742" s="40"/>
      <c r="F742" s="40"/>
      <c r="G742" s="40"/>
      <c r="H742" s="40"/>
      <c r="I742" s="40"/>
      <c r="J742" s="40"/>
      <c r="K742" s="40"/>
      <c r="L742" s="40"/>
      <c r="M742" s="40"/>
      <c r="N742" s="40"/>
      <c r="O742" s="213"/>
    </row>
    <row r="743" spans="3:15">
      <c r="C743" s="40"/>
      <c r="D743" s="40"/>
      <c r="E743" s="40"/>
      <c r="F743" s="40"/>
      <c r="G743" s="40"/>
      <c r="H743" s="40"/>
      <c r="I743" s="40"/>
      <c r="J743" s="40"/>
      <c r="K743" s="40"/>
      <c r="L743" s="40"/>
      <c r="M743" s="40"/>
      <c r="N743" s="40"/>
      <c r="O743" s="213"/>
    </row>
    <row r="744" spans="3:15">
      <c r="C744" s="40"/>
      <c r="D744" s="40"/>
      <c r="E744" s="40"/>
      <c r="F744" s="40"/>
      <c r="G744" s="40"/>
      <c r="H744" s="40"/>
      <c r="I744" s="40"/>
      <c r="J744" s="40"/>
      <c r="K744" s="40"/>
      <c r="L744" s="40"/>
      <c r="M744" s="40"/>
      <c r="N744" s="40"/>
      <c r="O744" s="213"/>
    </row>
  </sheetData>
  <sortState ref="B221:O223">
    <sortCondition descending="1" ref="O221:O223"/>
  </sortState>
  <mergeCells count="2">
    <mergeCell ref="C3:O3"/>
    <mergeCell ref="A4:A221"/>
  </mergeCells>
  <printOptions horizontalCentered="1"/>
  <pageMargins left="0" right="0" top="0.5" bottom="0.5" header="0.5" footer="0.5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7030A0"/>
  </sheetPr>
  <dimension ref="A1:O21"/>
  <sheetViews>
    <sheetView workbookViewId="0"/>
  </sheetViews>
  <sheetFormatPr defaultRowHeight="12.75"/>
  <cols>
    <col min="1" max="1" width="3.28515625" style="23" customWidth="1"/>
    <col min="2" max="2" width="13.85546875" style="23" bestFit="1" customWidth="1"/>
    <col min="3" max="14" width="9.140625" style="23"/>
    <col min="15" max="15" width="9.140625" style="46"/>
    <col min="16" max="16384" width="9.140625" style="23"/>
  </cols>
  <sheetData>
    <row r="1" spans="1:15" s="3" customFormat="1" ht="20.100000000000001" customHeight="1">
      <c r="A1" s="1" t="s">
        <v>298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</row>
    <row r="2" spans="1:15" s="3" customFormat="1" ht="6.95" customHeight="1" thickBot="1">
      <c r="A2" s="4"/>
      <c r="B2" s="2"/>
      <c r="C2" s="5"/>
      <c r="D2" s="5"/>
      <c r="O2" s="5"/>
    </row>
    <row r="3" spans="1:15" s="3" customFormat="1" ht="13.5" customHeight="1" thickBot="1">
      <c r="A3" s="395">
        <v>2010</v>
      </c>
      <c r="B3" s="395"/>
      <c r="C3" s="395"/>
      <c r="D3" s="395"/>
      <c r="E3" s="395"/>
      <c r="F3" s="395"/>
      <c r="G3" s="395"/>
      <c r="H3" s="395"/>
      <c r="I3" s="395"/>
      <c r="J3" s="395"/>
      <c r="K3" s="395"/>
      <c r="L3" s="395"/>
      <c r="M3" s="395"/>
      <c r="N3" s="395"/>
      <c r="O3" s="395"/>
    </row>
    <row r="4" spans="1:15" s="3" customFormat="1" ht="13.5" customHeight="1" thickBot="1">
      <c r="B4" s="43" t="s">
        <v>1</v>
      </c>
      <c r="C4" s="197" t="s">
        <v>290</v>
      </c>
      <c r="D4" s="197" t="s">
        <v>291</v>
      </c>
      <c r="E4" s="197" t="s">
        <v>2</v>
      </c>
      <c r="F4" s="197" t="s">
        <v>3</v>
      </c>
      <c r="G4" s="197" t="s">
        <v>4</v>
      </c>
      <c r="H4" s="197" t="s">
        <v>5</v>
      </c>
      <c r="I4" s="197" t="s">
        <v>6</v>
      </c>
      <c r="J4" s="197" t="s">
        <v>292</v>
      </c>
      <c r="K4" s="197" t="s">
        <v>293</v>
      </c>
      <c r="L4" s="197" t="s">
        <v>294</v>
      </c>
      <c r="M4" s="197" t="s">
        <v>295</v>
      </c>
      <c r="N4" s="197" t="s">
        <v>296</v>
      </c>
      <c r="O4" s="197" t="s">
        <v>334</v>
      </c>
    </row>
    <row r="5" spans="1:15" ht="20.100000000000001" customHeight="1" thickBot="1">
      <c r="A5" s="399" t="s">
        <v>218</v>
      </c>
      <c r="B5" s="25" t="s">
        <v>215</v>
      </c>
      <c r="C5" s="26">
        <f t="shared" ref="C5:N5" si="0">SUM(C6:C12)</f>
        <v>593829</v>
      </c>
      <c r="D5" s="26">
        <f t="shared" si="0"/>
        <v>581947</v>
      </c>
      <c r="E5" s="26">
        <f t="shared" si="0"/>
        <v>730852</v>
      </c>
      <c r="F5" s="26">
        <f t="shared" si="0"/>
        <v>811875</v>
      </c>
      <c r="G5" s="26">
        <f t="shared" si="0"/>
        <v>773785</v>
      </c>
      <c r="H5" s="26">
        <f t="shared" si="0"/>
        <v>892502</v>
      </c>
      <c r="I5" s="26">
        <f t="shared" si="0"/>
        <v>1132234</v>
      </c>
      <c r="J5" s="26">
        <f t="shared" si="0"/>
        <v>775215</v>
      </c>
      <c r="K5" s="26">
        <f t="shared" si="0"/>
        <v>1054411</v>
      </c>
      <c r="L5" s="26">
        <f t="shared" si="0"/>
        <v>762646</v>
      </c>
      <c r="M5" s="26">
        <f t="shared" si="0"/>
        <v>860719</v>
      </c>
      <c r="N5" s="26">
        <f t="shared" si="0"/>
        <v>696472</v>
      </c>
      <c r="O5" s="26">
        <f t="shared" ref="O5:O20" si="1">SUM(C5:N5)</f>
        <v>9666487</v>
      </c>
    </row>
    <row r="6" spans="1:15" ht="20.100000000000001" customHeight="1">
      <c r="A6" s="400"/>
      <c r="B6" s="27" t="s">
        <v>216</v>
      </c>
      <c r="C6" s="28">
        <v>537144</v>
      </c>
      <c r="D6" s="28">
        <v>517208</v>
      </c>
      <c r="E6" s="28">
        <v>628849</v>
      </c>
      <c r="F6" s="28">
        <v>715460</v>
      </c>
      <c r="G6" s="28">
        <v>664599</v>
      </c>
      <c r="H6" s="28">
        <v>742393</v>
      </c>
      <c r="I6" s="28">
        <v>945934</v>
      </c>
      <c r="J6" s="28">
        <v>668269</v>
      </c>
      <c r="K6" s="28">
        <v>942502</v>
      </c>
      <c r="L6" s="28">
        <v>660572</v>
      </c>
      <c r="M6" s="28">
        <v>769102</v>
      </c>
      <c r="N6" s="48">
        <v>601285</v>
      </c>
      <c r="O6" s="360">
        <f t="shared" si="1"/>
        <v>8393317</v>
      </c>
    </row>
    <row r="7" spans="1:15" ht="20.100000000000001" customHeight="1">
      <c r="A7" s="400"/>
      <c r="B7" s="29" t="s">
        <v>142</v>
      </c>
      <c r="C7" s="21">
        <v>24701</v>
      </c>
      <c r="D7" s="21">
        <v>28889</v>
      </c>
      <c r="E7" s="21">
        <v>35006</v>
      </c>
      <c r="F7" s="21">
        <v>46426</v>
      </c>
      <c r="G7" s="21">
        <v>45034</v>
      </c>
      <c r="H7" s="21">
        <v>55568</v>
      </c>
      <c r="I7" s="21">
        <v>86311</v>
      </c>
      <c r="J7" s="21">
        <v>49972</v>
      </c>
      <c r="K7" s="21">
        <v>45235</v>
      </c>
      <c r="L7" s="21">
        <v>49928</v>
      </c>
      <c r="M7" s="21">
        <v>38660</v>
      </c>
      <c r="N7" s="15">
        <v>43751</v>
      </c>
      <c r="O7" s="30">
        <f t="shared" si="1"/>
        <v>549481</v>
      </c>
    </row>
    <row r="8" spans="1:15">
      <c r="A8" s="400"/>
      <c r="B8" s="29" t="s">
        <v>337</v>
      </c>
      <c r="C8" s="21">
        <v>16886</v>
      </c>
      <c r="D8" s="21">
        <v>21133</v>
      </c>
      <c r="E8" s="21">
        <v>46859</v>
      </c>
      <c r="F8" s="21">
        <v>27698</v>
      </c>
      <c r="G8" s="21">
        <v>29941</v>
      </c>
      <c r="H8" s="21">
        <v>39407</v>
      </c>
      <c r="I8" s="21">
        <v>44492</v>
      </c>
      <c r="J8" s="21">
        <v>27913</v>
      </c>
      <c r="K8" s="21">
        <v>36143</v>
      </c>
      <c r="L8" s="21">
        <v>29295</v>
      </c>
      <c r="M8" s="21">
        <v>29315</v>
      </c>
      <c r="N8" s="15">
        <v>24408</v>
      </c>
      <c r="O8" s="30">
        <f t="shared" si="1"/>
        <v>373490</v>
      </c>
    </row>
    <row r="9" spans="1:15" ht="20.100000000000001" customHeight="1">
      <c r="A9" s="400"/>
      <c r="B9" s="29" t="s">
        <v>77</v>
      </c>
      <c r="C9" s="21">
        <v>10832</v>
      </c>
      <c r="D9" s="21">
        <v>9989</v>
      </c>
      <c r="E9" s="21">
        <v>13865</v>
      </c>
      <c r="F9" s="21">
        <v>16189</v>
      </c>
      <c r="G9" s="21">
        <v>22354</v>
      </c>
      <c r="H9" s="21">
        <v>43411</v>
      </c>
      <c r="I9" s="21">
        <v>40960</v>
      </c>
      <c r="J9" s="21">
        <v>21467</v>
      </c>
      <c r="K9" s="21">
        <v>20577</v>
      </c>
      <c r="L9" s="21">
        <v>14928</v>
      </c>
      <c r="M9" s="21">
        <v>15301</v>
      </c>
      <c r="N9" s="15">
        <v>18852</v>
      </c>
      <c r="O9" s="30">
        <f t="shared" si="1"/>
        <v>248725</v>
      </c>
    </row>
    <row r="10" spans="1:15" ht="20.100000000000001" customHeight="1">
      <c r="A10" s="400"/>
      <c r="B10" s="29" t="s">
        <v>195</v>
      </c>
      <c r="C10" s="21">
        <v>2457</v>
      </c>
      <c r="D10" s="21">
        <v>2054</v>
      </c>
      <c r="E10" s="21">
        <v>4088</v>
      </c>
      <c r="F10" s="21">
        <v>3436</v>
      </c>
      <c r="G10" s="21">
        <v>7544</v>
      </c>
      <c r="H10" s="21">
        <v>6764</v>
      </c>
      <c r="I10" s="21">
        <v>9194</v>
      </c>
      <c r="J10" s="21">
        <v>4565</v>
      </c>
      <c r="K10" s="21">
        <v>6795</v>
      </c>
      <c r="L10" s="21">
        <v>4213</v>
      </c>
      <c r="M10" s="21">
        <v>4888</v>
      </c>
      <c r="N10" s="15">
        <v>4435</v>
      </c>
      <c r="O10" s="30">
        <f t="shared" si="1"/>
        <v>60433</v>
      </c>
    </row>
    <row r="11" spans="1:15" ht="20.100000000000001" customHeight="1">
      <c r="A11" s="400"/>
      <c r="B11" s="29" t="s">
        <v>36</v>
      </c>
      <c r="C11" s="21">
        <v>1726</v>
      </c>
      <c r="D11" s="21">
        <v>2560</v>
      </c>
      <c r="E11" s="21">
        <v>2089</v>
      </c>
      <c r="F11" s="21">
        <v>2578</v>
      </c>
      <c r="G11" s="21">
        <v>4214</v>
      </c>
      <c r="H11" s="21">
        <v>4705</v>
      </c>
      <c r="I11" s="21">
        <v>4954</v>
      </c>
      <c r="J11" s="21">
        <v>2913</v>
      </c>
      <c r="K11" s="21">
        <v>3015</v>
      </c>
      <c r="L11" s="21">
        <v>3580</v>
      </c>
      <c r="M11" s="21">
        <v>3339</v>
      </c>
      <c r="N11" s="15">
        <v>3631</v>
      </c>
      <c r="O11" s="30">
        <f t="shared" si="1"/>
        <v>39304</v>
      </c>
    </row>
    <row r="12" spans="1:15" ht="20.100000000000001" customHeight="1" thickBot="1">
      <c r="A12" s="401"/>
      <c r="B12" s="50" t="s">
        <v>202</v>
      </c>
      <c r="C12" s="32">
        <v>83</v>
      </c>
      <c r="D12" s="32">
        <v>114</v>
      </c>
      <c r="E12" s="32">
        <v>96</v>
      </c>
      <c r="F12" s="32">
        <v>88</v>
      </c>
      <c r="G12" s="32">
        <v>99</v>
      </c>
      <c r="H12" s="32">
        <v>254</v>
      </c>
      <c r="I12" s="32">
        <v>389</v>
      </c>
      <c r="J12" s="32">
        <v>116</v>
      </c>
      <c r="K12" s="32">
        <v>144</v>
      </c>
      <c r="L12" s="32">
        <v>130</v>
      </c>
      <c r="M12" s="32">
        <v>114</v>
      </c>
      <c r="N12" s="49">
        <v>110</v>
      </c>
      <c r="O12" s="361">
        <f t="shared" si="1"/>
        <v>1737</v>
      </c>
    </row>
    <row r="13" spans="1:15" ht="20.100000000000001" customHeight="1" thickBot="1">
      <c r="A13" s="399" t="s">
        <v>220</v>
      </c>
      <c r="B13" s="25" t="s">
        <v>219</v>
      </c>
      <c r="C13" s="26">
        <f t="shared" ref="C13:N13" si="2">SUM(C14:C20)</f>
        <v>618574</v>
      </c>
      <c r="D13" s="26">
        <f t="shared" si="2"/>
        <v>566083</v>
      </c>
      <c r="E13" s="26">
        <f t="shared" si="2"/>
        <v>673872</v>
      </c>
      <c r="F13" s="26">
        <f t="shared" si="2"/>
        <v>775455</v>
      </c>
      <c r="G13" s="26">
        <f t="shared" si="2"/>
        <v>722252</v>
      </c>
      <c r="H13" s="26">
        <f t="shared" si="2"/>
        <v>738159</v>
      </c>
      <c r="I13" s="26">
        <f t="shared" si="2"/>
        <v>1039470</v>
      </c>
      <c r="J13" s="26">
        <f t="shared" si="2"/>
        <v>996993</v>
      </c>
      <c r="K13" s="26">
        <f t="shared" si="2"/>
        <v>982948</v>
      </c>
      <c r="L13" s="26">
        <f t="shared" si="2"/>
        <v>784013</v>
      </c>
      <c r="M13" s="26">
        <f t="shared" si="2"/>
        <v>879708</v>
      </c>
      <c r="N13" s="26">
        <f t="shared" si="2"/>
        <v>701376</v>
      </c>
      <c r="O13" s="26">
        <f t="shared" si="1"/>
        <v>9478903</v>
      </c>
    </row>
    <row r="14" spans="1:15" ht="20.100000000000001" customHeight="1">
      <c r="A14" s="400"/>
      <c r="B14" s="27" t="s">
        <v>216</v>
      </c>
      <c r="C14" s="28">
        <v>540760</v>
      </c>
      <c r="D14" s="28">
        <v>502631</v>
      </c>
      <c r="E14" s="28">
        <v>581775</v>
      </c>
      <c r="F14" s="28">
        <v>678716</v>
      </c>
      <c r="G14" s="28">
        <v>629261</v>
      </c>
      <c r="H14" s="28">
        <v>639805</v>
      </c>
      <c r="I14" s="28">
        <v>894225</v>
      </c>
      <c r="J14" s="28">
        <v>815056</v>
      </c>
      <c r="K14" s="28">
        <v>853901</v>
      </c>
      <c r="L14" s="28">
        <v>676566</v>
      </c>
      <c r="M14" s="28">
        <v>783201</v>
      </c>
      <c r="N14" s="48">
        <v>623908</v>
      </c>
      <c r="O14" s="360">
        <f t="shared" si="1"/>
        <v>8219805</v>
      </c>
    </row>
    <row r="15" spans="1:15" ht="20.100000000000001" customHeight="1">
      <c r="A15" s="400"/>
      <c r="B15" s="29" t="s">
        <v>195</v>
      </c>
      <c r="C15" s="21">
        <v>34848</v>
      </c>
      <c r="D15" s="21">
        <v>27153</v>
      </c>
      <c r="E15" s="21">
        <v>31677</v>
      </c>
      <c r="F15" s="21">
        <v>47109</v>
      </c>
      <c r="G15" s="21">
        <v>44403</v>
      </c>
      <c r="H15" s="21">
        <v>38476</v>
      </c>
      <c r="I15" s="21">
        <v>58650</v>
      </c>
      <c r="J15" s="21">
        <v>89147</v>
      </c>
      <c r="K15" s="21">
        <v>51046</v>
      </c>
      <c r="L15" s="21">
        <v>49854</v>
      </c>
      <c r="M15" s="21">
        <v>42840</v>
      </c>
      <c r="N15" s="15">
        <v>33976</v>
      </c>
      <c r="O15" s="30">
        <f t="shared" si="1"/>
        <v>549179</v>
      </c>
    </row>
    <row r="16" spans="1:15">
      <c r="A16" s="400"/>
      <c r="B16" s="29" t="s">
        <v>77</v>
      </c>
      <c r="C16" s="21">
        <v>16968</v>
      </c>
      <c r="D16" s="21">
        <v>20401</v>
      </c>
      <c r="E16" s="21">
        <v>43069</v>
      </c>
      <c r="F16" s="21">
        <v>27241</v>
      </c>
      <c r="G16" s="21">
        <v>25776</v>
      </c>
      <c r="H16" s="21">
        <v>31479</v>
      </c>
      <c r="I16" s="21">
        <v>38122</v>
      </c>
      <c r="J16" s="21">
        <v>34321</v>
      </c>
      <c r="K16" s="21">
        <v>38525</v>
      </c>
      <c r="L16" s="21">
        <v>29453</v>
      </c>
      <c r="M16" s="21">
        <v>28281</v>
      </c>
      <c r="N16" s="15">
        <v>22325</v>
      </c>
      <c r="O16" s="30">
        <f t="shared" si="1"/>
        <v>355961</v>
      </c>
    </row>
    <row r="17" spans="1:15" ht="20.100000000000001" customHeight="1">
      <c r="A17" s="400"/>
      <c r="B17" s="29" t="s">
        <v>337</v>
      </c>
      <c r="C17" s="21">
        <v>16911</v>
      </c>
      <c r="D17" s="21">
        <v>9979</v>
      </c>
      <c r="E17" s="21">
        <v>11911</v>
      </c>
      <c r="F17" s="21">
        <v>15711</v>
      </c>
      <c r="G17" s="21">
        <v>15744</v>
      </c>
      <c r="H17" s="21">
        <v>20096</v>
      </c>
      <c r="I17" s="21">
        <v>37471</v>
      </c>
      <c r="J17" s="21">
        <v>43954</v>
      </c>
      <c r="K17" s="21">
        <v>28539</v>
      </c>
      <c r="L17" s="21">
        <v>18279</v>
      </c>
      <c r="M17" s="21">
        <v>16953</v>
      </c>
      <c r="N17" s="15">
        <v>14177</v>
      </c>
      <c r="O17" s="30">
        <f t="shared" si="1"/>
        <v>249725</v>
      </c>
    </row>
    <row r="18" spans="1:15" ht="20.100000000000001" customHeight="1">
      <c r="A18" s="400"/>
      <c r="B18" s="29" t="s">
        <v>36</v>
      </c>
      <c r="C18" s="21">
        <v>5527</v>
      </c>
      <c r="D18" s="21">
        <v>3390</v>
      </c>
      <c r="E18" s="21">
        <v>2082</v>
      </c>
      <c r="F18" s="21">
        <v>3380</v>
      </c>
      <c r="G18" s="21">
        <v>3604</v>
      </c>
      <c r="H18" s="21">
        <v>5414</v>
      </c>
      <c r="I18" s="21">
        <v>7213</v>
      </c>
      <c r="J18" s="21">
        <v>8926</v>
      </c>
      <c r="K18" s="21">
        <v>6306</v>
      </c>
      <c r="L18" s="21">
        <v>6255</v>
      </c>
      <c r="M18" s="21">
        <v>4921</v>
      </c>
      <c r="N18" s="15">
        <v>3943</v>
      </c>
      <c r="O18" s="30">
        <f t="shared" si="1"/>
        <v>60961</v>
      </c>
    </row>
    <row r="19" spans="1:15" ht="20.100000000000001" customHeight="1">
      <c r="A19" s="400"/>
      <c r="B19" s="29" t="s">
        <v>142</v>
      </c>
      <c r="C19" s="21">
        <v>3478</v>
      </c>
      <c r="D19" s="21">
        <v>2445</v>
      </c>
      <c r="E19" s="21">
        <v>3273</v>
      </c>
      <c r="F19" s="21">
        <v>3218</v>
      </c>
      <c r="G19" s="21">
        <v>3408</v>
      </c>
      <c r="H19" s="21">
        <v>2809</v>
      </c>
      <c r="I19" s="21">
        <v>3587</v>
      </c>
      <c r="J19" s="21">
        <v>5444</v>
      </c>
      <c r="K19" s="21">
        <v>4486</v>
      </c>
      <c r="L19" s="21">
        <v>3516</v>
      </c>
      <c r="M19" s="21">
        <v>3423</v>
      </c>
      <c r="N19" s="15">
        <v>2990</v>
      </c>
      <c r="O19" s="30">
        <f t="shared" si="1"/>
        <v>42077</v>
      </c>
    </row>
    <row r="20" spans="1:15" ht="20.100000000000001" customHeight="1" thickBot="1">
      <c r="A20" s="401"/>
      <c r="B20" s="50" t="s">
        <v>202</v>
      </c>
      <c r="C20" s="32">
        <v>82</v>
      </c>
      <c r="D20" s="32">
        <v>84</v>
      </c>
      <c r="E20" s="32">
        <v>85</v>
      </c>
      <c r="F20" s="32">
        <v>80</v>
      </c>
      <c r="G20" s="32">
        <v>56</v>
      </c>
      <c r="H20" s="32">
        <v>80</v>
      </c>
      <c r="I20" s="32">
        <v>202</v>
      </c>
      <c r="J20" s="32">
        <v>145</v>
      </c>
      <c r="K20" s="32">
        <v>145</v>
      </c>
      <c r="L20" s="32">
        <v>90</v>
      </c>
      <c r="M20" s="32">
        <v>89</v>
      </c>
      <c r="N20" s="49">
        <v>57</v>
      </c>
      <c r="O20" s="361">
        <f t="shared" si="1"/>
        <v>1195</v>
      </c>
    </row>
    <row r="21" spans="1:15" s="3" customFormat="1" ht="13.5" customHeight="1">
      <c r="A21" s="3" t="s">
        <v>0</v>
      </c>
      <c r="B21" s="2"/>
      <c r="O21" s="5"/>
    </row>
  </sheetData>
  <mergeCells count="3">
    <mergeCell ref="A3:O3"/>
    <mergeCell ref="A5:A12"/>
    <mergeCell ref="A13:A20"/>
  </mergeCells>
  <printOptions horizontalCentered="1"/>
  <pageMargins left="0" right="0" top="0.5" bottom="0.5" header="0.5" footer="0.5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0000"/>
  </sheetPr>
  <dimension ref="A1:O39"/>
  <sheetViews>
    <sheetView workbookViewId="0"/>
  </sheetViews>
  <sheetFormatPr defaultRowHeight="12.75"/>
  <cols>
    <col min="1" max="1" width="24.140625" style="51" customWidth="1"/>
    <col min="2" max="13" width="5.7109375" style="51" customWidth="1"/>
    <col min="14" max="14" width="8.5703125" style="154" bestFit="1" customWidth="1"/>
    <col min="15" max="16384" width="9.140625" style="51"/>
  </cols>
  <sheetData>
    <row r="1" spans="1:15" ht="20.100000000000001" customHeight="1">
      <c r="A1" s="1" t="s">
        <v>301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5" ht="6.95" customHeight="1" thickBot="1">
      <c r="A2" s="23"/>
    </row>
    <row r="3" spans="1:15" ht="13.5" customHeight="1" thickBot="1">
      <c r="B3" s="395">
        <v>2010</v>
      </c>
      <c r="C3" s="395"/>
      <c r="D3" s="395"/>
      <c r="E3" s="395"/>
      <c r="F3" s="395"/>
      <c r="G3" s="395"/>
      <c r="H3" s="395"/>
      <c r="I3" s="395"/>
      <c r="J3" s="395"/>
      <c r="K3" s="395"/>
      <c r="L3" s="395"/>
      <c r="M3" s="395"/>
      <c r="N3" s="395"/>
    </row>
    <row r="4" spans="1:15" ht="13.5" customHeight="1" thickBot="1">
      <c r="A4" s="52" t="s">
        <v>1</v>
      </c>
      <c r="B4" s="197" t="s">
        <v>290</v>
      </c>
      <c r="C4" s="197" t="s">
        <v>291</v>
      </c>
      <c r="D4" s="197" t="s">
        <v>2</v>
      </c>
      <c r="E4" s="197" t="s">
        <v>3</v>
      </c>
      <c r="F4" s="197" t="s">
        <v>4</v>
      </c>
      <c r="G4" s="197" t="s">
        <v>5</v>
      </c>
      <c r="H4" s="197" t="s">
        <v>6</v>
      </c>
      <c r="I4" s="197" t="s">
        <v>292</v>
      </c>
      <c r="J4" s="197" t="s">
        <v>293</v>
      </c>
      <c r="K4" s="197" t="s">
        <v>294</v>
      </c>
      <c r="L4" s="197" t="s">
        <v>295</v>
      </c>
      <c r="M4" s="197" t="s">
        <v>296</v>
      </c>
      <c r="N4" s="197" t="s">
        <v>334</v>
      </c>
    </row>
    <row r="5" spans="1:15" ht="15.95" customHeight="1" thickBot="1">
      <c r="A5" s="52" t="s">
        <v>222</v>
      </c>
      <c r="B5" s="7">
        <f t="shared" ref="B5:N5" si="0">B6+B7+B8+B13+B19+B34+B37</f>
        <v>5153</v>
      </c>
      <c r="C5" s="7">
        <f t="shared" si="0"/>
        <v>4173</v>
      </c>
      <c r="D5" s="7">
        <f t="shared" si="0"/>
        <v>8719</v>
      </c>
      <c r="E5" s="7">
        <f t="shared" si="0"/>
        <v>13093</v>
      </c>
      <c r="F5" s="7">
        <f t="shared" si="0"/>
        <v>17310</v>
      </c>
      <c r="G5" s="7">
        <f t="shared" si="0"/>
        <v>11900</v>
      </c>
      <c r="H5" s="7">
        <f t="shared" si="0"/>
        <v>20781</v>
      </c>
      <c r="I5" s="7">
        <f t="shared" si="0"/>
        <v>25185</v>
      </c>
      <c r="J5" s="7">
        <f t="shared" si="0"/>
        <v>16457</v>
      </c>
      <c r="K5" s="7">
        <f t="shared" si="0"/>
        <v>11677</v>
      </c>
      <c r="L5" s="7">
        <f t="shared" si="0"/>
        <v>9036</v>
      </c>
      <c r="M5" s="200">
        <f t="shared" si="0"/>
        <v>0</v>
      </c>
      <c r="N5" s="7">
        <f t="shared" si="0"/>
        <v>143484</v>
      </c>
    </row>
    <row r="6" spans="1:15" ht="15.95" customHeight="1" thickBot="1">
      <c r="A6" s="54" t="s">
        <v>10</v>
      </c>
      <c r="B6" s="8">
        <v>1848</v>
      </c>
      <c r="C6" s="7">
        <v>1896</v>
      </c>
      <c r="D6" s="7">
        <v>6668</v>
      </c>
      <c r="E6" s="7">
        <v>9368</v>
      </c>
      <c r="F6" s="7">
        <v>11462</v>
      </c>
      <c r="G6" s="7">
        <v>5980</v>
      </c>
      <c r="H6" s="7">
        <v>10962</v>
      </c>
      <c r="I6" s="7">
        <v>15340</v>
      </c>
      <c r="J6" s="7">
        <v>9121</v>
      </c>
      <c r="K6" s="7">
        <v>4970</v>
      </c>
      <c r="L6" s="7">
        <v>5528</v>
      </c>
      <c r="M6" s="200"/>
      <c r="N6" s="7">
        <f t="shared" ref="N6:N12" si="1">SUM(B6:M6)</f>
        <v>83143</v>
      </c>
      <c r="O6" s="55"/>
    </row>
    <row r="7" spans="1:15" ht="15.95" customHeight="1" thickBot="1">
      <c r="A7" s="68" t="s">
        <v>225</v>
      </c>
      <c r="B7" s="161">
        <v>0</v>
      </c>
      <c r="C7" s="85">
        <v>0</v>
      </c>
      <c r="D7" s="85">
        <v>0</v>
      </c>
      <c r="E7" s="85">
        <v>316</v>
      </c>
      <c r="F7" s="85">
        <v>340</v>
      </c>
      <c r="G7" s="85">
        <v>651</v>
      </c>
      <c r="H7" s="85">
        <v>4125</v>
      </c>
      <c r="I7" s="85">
        <v>2968</v>
      </c>
      <c r="J7" s="85">
        <v>913</v>
      </c>
      <c r="K7" s="85">
        <v>148</v>
      </c>
      <c r="L7" s="85">
        <v>99</v>
      </c>
      <c r="M7" s="243">
        <v>0</v>
      </c>
      <c r="N7" s="85">
        <f t="shared" si="1"/>
        <v>9560</v>
      </c>
      <c r="O7" s="55"/>
    </row>
    <row r="8" spans="1:15" ht="15.95" customHeight="1" thickBot="1">
      <c r="A8" s="54" t="s">
        <v>77</v>
      </c>
      <c r="B8" s="8">
        <f>SUM(B9:B12)</f>
        <v>117</v>
      </c>
      <c r="C8" s="8">
        <f t="shared" ref="C8:M8" si="2">SUM(C9:C12)</f>
        <v>50</v>
      </c>
      <c r="D8" s="8">
        <f t="shared" si="2"/>
        <v>201</v>
      </c>
      <c r="E8" s="8">
        <f t="shared" si="2"/>
        <v>357</v>
      </c>
      <c r="F8" s="8">
        <f t="shared" si="2"/>
        <v>338</v>
      </c>
      <c r="G8" s="8">
        <f t="shared" si="2"/>
        <v>498</v>
      </c>
      <c r="H8" s="8">
        <f t="shared" si="2"/>
        <v>523</v>
      </c>
      <c r="I8" s="8">
        <f t="shared" si="2"/>
        <v>444</v>
      </c>
      <c r="J8" s="8">
        <f t="shared" si="2"/>
        <v>474</v>
      </c>
      <c r="K8" s="8">
        <f t="shared" si="2"/>
        <v>48</v>
      </c>
      <c r="L8" s="8">
        <f t="shared" si="2"/>
        <v>357</v>
      </c>
      <c r="M8" s="245">
        <f t="shared" si="2"/>
        <v>0</v>
      </c>
      <c r="N8" s="7">
        <f t="shared" si="1"/>
        <v>3407</v>
      </c>
      <c r="O8" s="55"/>
    </row>
    <row r="9" spans="1:15" ht="15.95" customHeight="1">
      <c r="A9" s="362" t="s">
        <v>100</v>
      </c>
      <c r="B9" s="363">
        <v>0</v>
      </c>
      <c r="C9" s="364">
        <v>0</v>
      </c>
      <c r="D9" s="364">
        <v>65</v>
      </c>
      <c r="E9" s="364">
        <v>269</v>
      </c>
      <c r="F9" s="364">
        <v>114</v>
      </c>
      <c r="G9" s="364">
        <v>179</v>
      </c>
      <c r="H9" s="364">
        <v>190</v>
      </c>
      <c r="I9" s="364">
        <v>178</v>
      </c>
      <c r="J9" s="364">
        <v>0</v>
      </c>
      <c r="K9" s="364">
        <v>0</v>
      </c>
      <c r="L9" s="364">
        <v>269</v>
      </c>
      <c r="M9" s="369"/>
      <c r="N9" s="74">
        <f t="shared" si="1"/>
        <v>1264</v>
      </c>
      <c r="O9" s="55"/>
    </row>
    <row r="10" spans="1:15" ht="15.95" customHeight="1">
      <c r="A10" s="58" t="s">
        <v>94</v>
      </c>
      <c r="B10" s="59">
        <v>117</v>
      </c>
      <c r="C10" s="60">
        <v>50</v>
      </c>
      <c r="D10" s="60">
        <v>68</v>
      </c>
      <c r="E10" s="60">
        <v>88</v>
      </c>
      <c r="F10" s="60">
        <v>139</v>
      </c>
      <c r="G10" s="60">
        <v>169</v>
      </c>
      <c r="H10" s="60">
        <v>177</v>
      </c>
      <c r="I10" s="60">
        <v>152</v>
      </c>
      <c r="J10" s="60">
        <v>181</v>
      </c>
      <c r="K10" s="60">
        <v>0</v>
      </c>
      <c r="L10" s="60">
        <v>88</v>
      </c>
      <c r="M10" s="220"/>
      <c r="N10" s="61">
        <f t="shared" si="1"/>
        <v>1229</v>
      </c>
      <c r="O10" s="55"/>
    </row>
    <row r="11" spans="1:15" ht="15.95" customHeight="1">
      <c r="A11" s="365" t="s">
        <v>95</v>
      </c>
      <c r="B11" s="136">
        <v>0</v>
      </c>
      <c r="C11" s="366">
        <v>0</v>
      </c>
      <c r="D11" s="366">
        <v>68</v>
      </c>
      <c r="E11" s="366">
        <v>0</v>
      </c>
      <c r="F11" s="366">
        <v>0</v>
      </c>
      <c r="G11" s="366">
        <v>0</v>
      </c>
      <c r="H11" s="366">
        <v>0</v>
      </c>
      <c r="I11" s="366">
        <v>0</v>
      </c>
      <c r="J11" s="366">
        <v>116</v>
      </c>
      <c r="K11" s="366">
        <v>48</v>
      </c>
      <c r="L11" s="366">
        <v>0</v>
      </c>
      <c r="M11" s="370"/>
      <c r="N11" s="61">
        <f t="shared" si="1"/>
        <v>232</v>
      </c>
      <c r="O11" s="55"/>
    </row>
    <row r="12" spans="1:15" ht="15.95" customHeight="1" thickBot="1">
      <c r="A12" s="365" t="s">
        <v>96</v>
      </c>
      <c r="B12" s="136">
        <v>0</v>
      </c>
      <c r="C12" s="366">
        <v>0</v>
      </c>
      <c r="D12" s="366">
        <v>0</v>
      </c>
      <c r="E12" s="366">
        <v>0</v>
      </c>
      <c r="F12" s="366">
        <v>85</v>
      </c>
      <c r="G12" s="366">
        <v>150</v>
      </c>
      <c r="H12" s="366">
        <v>156</v>
      </c>
      <c r="I12" s="366">
        <v>114</v>
      </c>
      <c r="J12" s="366">
        <v>177</v>
      </c>
      <c r="K12" s="366">
        <v>0</v>
      </c>
      <c r="L12" s="366">
        <v>0</v>
      </c>
      <c r="M12" s="370"/>
      <c r="N12" s="73">
        <f t="shared" si="1"/>
        <v>682</v>
      </c>
      <c r="O12" s="55"/>
    </row>
    <row r="13" spans="1:15" ht="15.95" customHeight="1" thickBot="1">
      <c r="A13" s="54" t="s">
        <v>110</v>
      </c>
      <c r="B13" s="8">
        <f>SUM(B14:B18)</f>
        <v>544</v>
      </c>
      <c r="C13" s="8">
        <f t="shared" ref="C13:N13" si="3">SUM(C14:C18)</f>
        <v>288</v>
      </c>
      <c r="D13" s="8">
        <f t="shared" si="3"/>
        <v>134</v>
      </c>
      <c r="E13" s="8">
        <f t="shared" si="3"/>
        <v>276</v>
      </c>
      <c r="F13" s="8">
        <f t="shared" si="3"/>
        <v>464</v>
      </c>
      <c r="G13" s="8">
        <f t="shared" si="3"/>
        <v>743</v>
      </c>
      <c r="H13" s="8">
        <f t="shared" si="3"/>
        <v>811</v>
      </c>
      <c r="I13" s="8">
        <f t="shared" si="3"/>
        <v>670</v>
      </c>
      <c r="J13" s="8">
        <f t="shared" si="3"/>
        <v>788</v>
      </c>
      <c r="K13" s="8">
        <f t="shared" si="3"/>
        <v>846</v>
      </c>
      <c r="L13" s="8">
        <f t="shared" si="3"/>
        <v>276</v>
      </c>
      <c r="M13" s="245">
        <f t="shared" si="3"/>
        <v>0</v>
      </c>
      <c r="N13" s="8">
        <f t="shared" si="3"/>
        <v>5840</v>
      </c>
      <c r="O13" s="55"/>
    </row>
    <row r="14" spans="1:15" ht="15.95" customHeight="1">
      <c r="A14" s="362" t="s">
        <v>114</v>
      </c>
      <c r="B14" s="363">
        <v>210</v>
      </c>
      <c r="C14" s="364">
        <v>139</v>
      </c>
      <c r="D14" s="364">
        <v>0</v>
      </c>
      <c r="E14" s="364">
        <v>142</v>
      </c>
      <c r="F14" s="364">
        <v>464</v>
      </c>
      <c r="G14" s="364">
        <v>503</v>
      </c>
      <c r="H14" s="364">
        <v>523</v>
      </c>
      <c r="I14" s="364">
        <v>548</v>
      </c>
      <c r="J14" s="364">
        <v>204</v>
      </c>
      <c r="K14" s="364">
        <v>235</v>
      </c>
      <c r="L14" s="364">
        <v>142</v>
      </c>
      <c r="M14" s="369"/>
      <c r="N14" s="74">
        <f>SUM(B14:M14)</f>
        <v>3110</v>
      </c>
      <c r="O14" s="55"/>
    </row>
    <row r="15" spans="1:15" ht="15.95" customHeight="1">
      <c r="A15" s="58" t="s">
        <v>124</v>
      </c>
      <c r="B15" s="59">
        <v>127</v>
      </c>
      <c r="C15" s="60">
        <v>71</v>
      </c>
      <c r="D15" s="60">
        <v>56</v>
      </c>
      <c r="E15" s="60">
        <v>56</v>
      </c>
      <c r="F15" s="60">
        <v>0</v>
      </c>
      <c r="G15" s="60">
        <v>240</v>
      </c>
      <c r="H15" s="60">
        <v>288</v>
      </c>
      <c r="I15" s="60">
        <v>122</v>
      </c>
      <c r="J15" s="60">
        <v>155</v>
      </c>
      <c r="K15" s="60">
        <v>106</v>
      </c>
      <c r="L15" s="60">
        <v>56</v>
      </c>
      <c r="M15" s="220"/>
      <c r="N15" s="61">
        <f>SUM(B15:M15)</f>
        <v>1277</v>
      </c>
      <c r="O15" s="55"/>
    </row>
    <row r="16" spans="1:15" ht="15.95" customHeight="1">
      <c r="A16" s="58" t="s">
        <v>112</v>
      </c>
      <c r="B16" s="59">
        <v>0</v>
      </c>
      <c r="C16" s="60">
        <v>0</v>
      </c>
      <c r="D16" s="60">
        <v>78</v>
      </c>
      <c r="E16" s="60">
        <v>78</v>
      </c>
      <c r="F16" s="60">
        <v>0</v>
      </c>
      <c r="G16" s="60">
        <v>0</v>
      </c>
      <c r="H16" s="60">
        <v>0</v>
      </c>
      <c r="I16" s="60">
        <v>0</v>
      </c>
      <c r="J16" s="60">
        <v>338</v>
      </c>
      <c r="K16" s="60">
        <v>298</v>
      </c>
      <c r="L16" s="60">
        <v>78</v>
      </c>
      <c r="M16" s="220"/>
      <c r="N16" s="61">
        <f>SUM(B16:M16)</f>
        <v>870</v>
      </c>
      <c r="O16" s="55"/>
    </row>
    <row r="17" spans="1:15" ht="15.95" customHeight="1">
      <c r="A17" s="58" t="s">
        <v>223</v>
      </c>
      <c r="B17" s="59">
        <v>207</v>
      </c>
      <c r="C17" s="60">
        <v>78</v>
      </c>
      <c r="D17" s="60">
        <v>0</v>
      </c>
      <c r="E17" s="60">
        <v>0</v>
      </c>
      <c r="F17" s="60">
        <v>0</v>
      </c>
      <c r="G17" s="60">
        <v>0</v>
      </c>
      <c r="H17" s="60">
        <v>0</v>
      </c>
      <c r="I17" s="60">
        <v>0</v>
      </c>
      <c r="J17" s="60">
        <v>0</v>
      </c>
      <c r="K17" s="60">
        <v>144</v>
      </c>
      <c r="L17" s="60">
        <v>0</v>
      </c>
      <c r="M17" s="220"/>
      <c r="N17" s="61">
        <f>SUM(B17:M17)</f>
        <v>429</v>
      </c>
      <c r="O17" s="55"/>
    </row>
    <row r="18" spans="1:15" ht="15.95" customHeight="1" thickBot="1">
      <c r="A18" s="365" t="s">
        <v>123</v>
      </c>
      <c r="B18" s="136">
        <v>0</v>
      </c>
      <c r="C18" s="366">
        <v>0</v>
      </c>
      <c r="D18" s="366">
        <v>0</v>
      </c>
      <c r="E18" s="366">
        <v>0</v>
      </c>
      <c r="F18" s="366">
        <v>0</v>
      </c>
      <c r="G18" s="366">
        <v>0</v>
      </c>
      <c r="H18" s="366">
        <v>0</v>
      </c>
      <c r="I18" s="366">
        <v>0</v>
      </c>
      <c r="J18" s="366">
        <v>91</v>
      </c>
      <c r="K18" s="366">
        <v>63</v>
      </c>
      <c r="L18" s="366">
        <v>0</v>
      </c>
      <c r="M18" s="370"/>
      <c r="N18" s="73">
        <f>SUM(B18:M18)</f>
        <v>154</v>
      </c>
      <c r="O18" s="55"/>
    </row>
    <row r="19" spans="1:15" ht="15.95" customHeight="1" thickBot="1">
      <c r="A19" s="54" t="s">
        <v>142</v>
      </c>
      <c r="B19" s="8">
        <f t="shared" ref="B19:M19" si="4">SUM(B20:B33)</f>
        <v>2247</v>
      </c>
      <c r="C19" s="8">
        <f t="shared" si="4"/>
        <v>1530</v>
      </c>
      <c r="D19" s="8">
        <f t="shared" si="4"/>
        <v>1428</v>
      </c>
      <c r="E19" s="8">
        <f t="shared" si="4"/>
        <v>2656</v>
      </c>
      <c r="F19" s="8">
        <f t="shared" si="4"/>
        <v>4123</v>
      </c>
      <c r="G19" s="8">
        <f t="shared" si="4"/>
        <v>3778</v>
      </c>
      <c r="H19" s="8">
        <f t="shared" si="4"/>
        <v>4070</v>
      </c>
      <c r="I19" s="8">
        <f t="shared" si="4"/>
        <v>5535</v>
      </c>
      <c r="J19" s="8">
        <f t="shared" si="4"/>
        <v>4817</v>
      </c>
      <c r="K19" s="8">
        <f t="shared" si="4"/>
        <v>5387</v>
      </c>
      <c r="L19" s="8">
        <f t="shared" si="4"/>
        <v>2656</v>
      </c>
      <c r="M19" s="245">
        <f t="shared" si="4"/>
        <v>0</v>
      </c>
      <c r="N19" s="7">
        <f t="shared" ref="N19" si="5">SUM(B19:M19)</f>
        <v>38227</v>
      </c>
      <c r="O19" s="55"/>
    </row>
    <row r="20" spans="1:15" ht="15.95" customHeight="1">
      <c r="A20" s="362" t="s">
        <v>179</v>
      </c>
      <c r="B20" s="363">
        <v>1286</v>
      </c>
      <c r="C20" s="364">
        <v>628</v>
      </c>
      <c r="D20" s="364">
        <v>596</v>
      </c>
      <c r="E20" s="364">
        <v>836</v>
      </c>
      <c r="F20" s="364">
        <v>2140</v>
      </c>
      <c r="G20" s="364">
        <v>1875</v>
      </c>
      <c r="H20" s="364">
        <v>2061</v>
      </c>
      <c r="I20" s="364">
        <v>3772</v>
      </c>
      <c r="J20" s="364">
        <v>2388</v>
      </c>
      <c r="K20" s="364">
        <v>3207</v>
      </c>
      <c r="L20" s="364">
        <v>836</v>
      </c>
      <c r="M20" s="369"/>
      <c r="N20" s="74">
        <f t="shared" ref="N20:N33" si="6">SUM(B20:M20)</f>
        <v>19625</v>
      </c>
      <c r="O20" s="55"/>
    </row>
    <row r="21" spans="1:15" ht="15.95" customHeight="1">
      <c r="A21" s="58" t="s">
        <v>398</v>
      </c>
      <c r="B21" s="59">
        <v>275</v>
      </c>
      <c r="C21" s="60">
        <v>421</v>
      </c>
      <c r="D21" s="60">
        <v>320</v>
      </c>
      <c r="E21" s="60">
        <v>925</v>
      </c>
      <c r="F21" s="60">
        <v>732</v>
      </c>
      <c r="G21" s="60">
        <v>686</v>
      </c>
      <c r="H21" s="60">
        <v>726</v>
      </c>
      <c r="I21" s="60">
        <v>701</v>
      </c>
      <c r="J21" s="60">
        <v>776</v>
      </c>
      <c r="K21" s="60">
        <v>903</v>
      </c>
      <c r="L21" s="60">
        <v>925</v>
      </c>
      <c r="M21" s="220"/>
      <c r="N21" s="61">
        <f t="shared" si="6"/>
        <v>7390</v>
      </c>
      <c r="O21" s="55"/>
    </row>
    <row r="22" spans="1:15" ht="15.95" customHeight="1">
      <c r="A22" s="58" t="s">
        <v>182</v>
      </c>
      <c r="B22" s="59">
        <v>135</v>
      </c>
      <c r="C22" s="60">
        <v>134</v>
      </c>
      <c r="D22" s="60">
        <v>90</v>
      </c>
      <c r="E22" s="60">
        <v>290</v>
      </c>
      <c r="F22" s="60">
        <v>189</v>
      </c>
      <c r="G22" s="60">
        <v>165</v>
      </c>
      <c r="H22" s="60">
        <v>170</v>
      </c>
      <c r="I22" s="60">
        <v>180</v>
      </c>
      <c r="J22" s="60">
        <v>363</v>
      </c>
      <c r="K22" s="60">
        <v>416</v>
      </c>
      <c r="L22" s="60">
        <v>290</v>
      </c>
      <c r="M22" s="220"/>
      <c r="N22" s="61">
        <f t="shared" si="6"/>
        <v>2422</v>
      </c>
      <c r="O22" s="55"/>
    </row>
    <row r="23" spans="1:15" ht="15.95" customHeight="1">
      <c r="A23" s="58" t="s">
        <v>155</v>
      </c>
      <c r="B23" s="59">
        <v>135</v>
      </c>
      <c r="C23" s="60">
        <v>0</v>
      </c>
      <c r="D23" s="60">
        <v>0</v>
      </c>
      <c r="E23" s="60">
        <v>0</v>
      </c>
      <c r="F23" s="60">
        <v>322</v>
      </c>
      <c r="G23" s="60">
        <v>282</v>
      </c>
      <c r="H23" s="60">
        <v>282</v>
      </c>
      <c r="I23" s="60">
        <v>248</v>
      </c>
      <c r="J23" s="60">
        <v>0</v>
      </c>
      <c r="K23" s="60">
        <v>75</v>
      </c>
      <c r="L23" s="60">
        <v>0</v>
      </c>
      <c r="M23" s="220"/>
      <c r="N23" s="61">
        <f t="shared" si="6"/>
        <v>1344</v>
      </c>
      <c r="O23" s="55"/>
    </row>
    <row r="24" spans="1:15" ht="15.95" customHeight="1">
      <c r="A24" s="58" t="s">
        <v>178</v>
      </c>
      <c r="B24" s="59">
        <v>84</v>
      </c>
      <c r="C24" s="60">
        <v>63</v>
      </c>
      <c r="D24" s="60">
        <v>75</v>
      </c>
      <c r="E24" s="60">
        <v>90</v>
      </c>
      <c r="F24" s="60">
        <v>136</v>
      </c>
      <c r="G24" s="60">
        <v>131</v>
      </c>
      <c r="H24" s="60">
        <v>155</v>
      </c>
      <c r="I24" s="60">
        <v>145</v>
      </c>
      <c r="J24" s="60">
        <v>175</v>
      </c>
      <c r="K24" s="60">
        <v>185</v>
      </c>
      <c r="L24" s="60">
        <v>90</v>
      </c>
      <c r="M24" s="220"/>
      <c r="N24" s="61">
        <f t="shared" si="6"/>
        <v>1329</v>
      </c>
      <c r="O24" s="55"/>
    </row>
    <row r="25" spans="1:15" s="44" customFormat="1" ht="15.95" customHeight="1">
      <c r="A25" s="58" t="s">
        <v>157</v>
      </c>
      <c r="B25" s="59">
        <v>127</v>
      </c>
      <c r="C25" s="60">
        <v>89</v>
      </c>
      <c r="D25" s="60">
        <v>47</v>
      </c>
      <c r="E25" s="60">
        <v>47</v>
      </c>
      <c r="F25" s="60">
        <v>116</v>
      </c>
      <c r="G25" s="60">
        <v>241</v>
      </c>
      <c r="H25" s="60">
        <v>259</v>
      </c>
      <c r="I25" s="60">
        <v>142</v>
      </c>
      <c r="J25" s="60">
        <v>148</v>
      </c>
      <c r="K25" s="60">
        <v>51</v>
      </c>
      <c r="L25" s="60">
        <v>47</v>
      </c>
      <c r="M25" s="220"/>
      <c r="N25" s="61">
        <f t="shared" si="6"/>
        <v>1314</v>
      </c>
    </row>
    <row r="26" spans="1:15" ht="15.95" customHeight="1">
      <c r="A26" s="58" t="s">
        <v>192</v>
      </c>
      <c r="B26" s="59">
        <v>0</v>
      </c>
      <c r="C26" s="60">
        <v>0</v>
      </c>
      <c r="D26" s="60">
        <v>77</v>
      </c>
      <c r="E26" s="60">
        <v>177</v>
      </c>
      <c r="F26" s="60">
        <v>77</v>
      </c>
      <c r="G26" s="60">
        <v>157</v>
      </c>
      <c r="H26" s="60">
        <v>157</v>
      </c>
      <c r="I26" s="60">
        <v>118</v>
      </c>
      <c r="J26" s="60">
        <v>269</v>
      </c>
      <c r="K26" s="60">
        <v>0</v>
      </c>
      <c r="L26" s="60">
        <v>177</v>
      </c>
      <c r="M26" s="220"/>
      <c r="N26" s="61">
        <f t="shared" si="6"/>
        <v>1209</v>
      </c>
      <c r="O26" s="55"/>
    </row>
    <row r="27" spans="1:15" ht="15.95" customHeight="1">
      <c r="A27" s="58" t="s">
        <v>172</v>
      </c>
      <c r="B27" s="59">
        <v>108</v>
      </c>
      <c r="C27" s="60">
        <v>74</v>
      </c>
      <c r="D27" s="60">
        <v>79</v>
      </c>
      <c r="E27" s="60">
        <v>79</v>
      </c>
      <c r="F27" s="60">
        <v>114</v>
      </c>
      <c r="G27" s="60">
        <v>0</v>
      </c>
      <c r="H27" s="60">
        <v>105</v>
      </c>
      <c r="I27" s="60">
        <v>94</v>
      </c>
      <c r="J27" s="60">
        <v>139</v>
      </c>
      <c r="K27" s="60">
        <v>151</v>
      </c>
      <c r="L27" s="60">
        <v>79</v>
      </c>
      <c r="M27" s="220"/>
      <c r="N27" s="61">
        <f t="shared" si="6"/>
        <v>1022</v>
      </c>
      <c r="O27" s="55"/>
    </row>
    <row r="28" spans="1:15" ht="15.95" customHeight="1">
      <c r="A28" s="58" t="s">
        <v>187</v>
      </c>
      <c r="B28" s="59">
        <v>0</v>
      </c>
      <c r="C28" s="60">
        <v>62</v>
      </c>
      <c r="D28" s="60">
        <v>67</v>
      </c>
      <c r="E28" s="60">
        <v>67</v>
      </c>
      <c r="F28" s="60">
        <v>90</v>
      </c>
      <c r="G28" s="60">
        <v>0</v>
      </c>
      <c r="H28" s="60">
        <v>0</v>
      </c>
      <c r="I28" s="60">
        <v>0</v>
      </c>
      <c r="J28" s="60">
        <v>221</v>
      </c>
      <c r="K28" s="60">
        <v>231</v>
      </c>
      <c r="L28" s="60">
        <v>67</v>
      </c>
      <c r="M28" s="220"/>
      <c r="N28" s="61">
        <f t="shared" si="6"/>
        <v>805</v>
      </c>
      <c r="O28" s="55"/>
    </row>
    <row r="29" spans="1:15" ht="15.95" customHeight="1">
      <c r="A29" s="58" t="s">
        <v>191</v>
      </c>
      <c r="B29" s="59">
        <v>97</v>
      </c>
      <c r="C29" s="60">
        <v>59</v>
      </c>
      <c r="D29" s="60">
        <v>42</v>
      </c>
      <c r="E29" s="60">
        <v>42</v>
      </c>
      <c r="F29" s="60">
        <v>112</v>
      </c>
      <c r="G29" s="60">
        <v>96</v>
      </c>
      <c r="H29" s="60">
        <v>0</v>
      </c>
      <c r="I29" s="60">
        <v>0</v>
      </c>
      <c r="J29" s="60">
        <v>137</v>
      </c>
      <c r="K29" s="60">
        <v>127</v>
      </c>
      <c r="L29" s="60">
        <v>42</v>
      </c>
      <c r="M29" s="220"/>
      <c r="N29" s="61">
        <f t="shared" si="6"/>
        <v>754</v>
      </c>
      <c r="O29" s="55"/>
    </row>
    <row r="30" spans="1:15" ht="15.95" customHeight="1">
      <c r="A30" s="58" t="s">
        <v>190</v>
      </c>
      <c r="B30" s="59">
        <v>0</v>
      </c>
      <c r="C30" s="60">
        <v>0</v>
      </c>
      <c r="D30" s="60">
        <v>0</v>
      </c>
      <c r="E30" s="60">
        <v>0</v>
      </c>
      <c r="F30" s="60">
        <v>95</v>
      </c>
      <c r="G30" s="60">
        <v>145</v>
      </c>
      <c r="H30" s="60">
        <v>155</v>
      </c>
      <c r="I30" s="60">
        <v>135</v>
      </c>
      <c r="J30" s="60">
        <v>201</v>
      </c>
      <c r="K30" s="60">
        <v>0</v>
      </c>
      <c r="L30" s="60">
        <v>0</v>
      </c>
      <c r="M30" s="220"/>
      <c r="N30" s="61">
        <f t="shared" si="6"/>
        <v>731</v>
      </c>
      <c r="O30" s="55"/>
    </row>
    <row r="31" spans="1:15" ht="15.95" customHeight="1">
      <c r="A31" s="58" t="s">
        <v>152</v>
      </c>
      <c r="B31" s="59">
        <v>0</v>
      </c>
      <c r="C31" s="60">
        <v>0</v>
      </c>
      <c r="D31" s="60">
        <v>0</v>
      </c>
      <c r="E31" s="60">
        <v>68</v>
      </c>
      <c r="F31" s="60">
        <v>0</v>
      </c>
      <c r="G31" s="60">
        <v>0</v>
      </c>
      <c r="H31" s="60">
        <v>0</v>
      </c>
      <c r="I31" s="60">
        <v>0</v>
      </c>
      <c r="J31" s="60">
        <v>0</v>
      </c>
      <c r="K31" s="60">
        <v>0</v>
      </c>
      <c r="L31" s="60">
        <v>68</v>
      </c>
      <c r="M31" s="220"/>
      <c r="N31" s="61">
        <f t="shared" si="6"/>
        <v>136</v>
      </c>
      <c r="O31" s="55"/>
    </row>
    <row r="32" spans="1:15" ht="15.95" customHeight="1">
      <c r="A32" s="58" t="s">
        <v>167</v>
      </c>
      <c r="B32" s="59">
        <v>0</v>
      </c>
      <c r="C32" s="60">
        <v>0</v>
      </c>
      <c r="D32" s="60">
        <v>35</v>
      </c>
      <c r="E32" s="60">
        <v>35</v>
      </c>
      <c r="F32" s="60">
        <v>0</v>
      </c>
      <c r="G32" s="60">
        <v>0</v>
      </c>
      <c r="H32" s="60">
        <v>0</v>
      </c>
      <c r="I32" s="60">
        <v>0</v>
      </c>
      <c r="J32" s="60">
        <v>0</v>
      </c>
      <c r="K32" s="60">
        <v>0</v>
      </c>
      <c r="L32" s="60">
        <v>35</v>
      </c>
      <c r="M32" s="220"/>
      <c r="N32" s="61">
        <f t="shared" si="6"/>
        <v>105</v>
      </c>
      <c r="O32" s="55"/>
    </row>
    <row r="33" spans="1:15" ht="15.95" customHeight="1" thickBot="1">
      <c r="A33" s="365" t="s">
        <v>177</v>
      </c>
      <c r="B33" s="136">
        <v>0</v>
      </c>
      <c r="C33" s="366">
        <v>0</v>
      </c>
      <c r="D33" s="366">
        <v>0</v>
      </c>
      <c r="E33" s="366">
        <v>0</v>
      </c>
      <c r="F33" s="366">
        <v>0</v>
      </c>
      <c r="G33" s="366">
        <v>0</v>
      </c>
      <c r="H33" s="366">
        <v>0</v>
      </c>
      <c r="I33" s="366">
        <v>0</v>
      </c>
      <c r="J33" s="366">
        <v>0</v>
      </c>
      <c r="K33" s="366">
        <v>41</v>
      </c>
      <c r="L33" s="366">
        <v>0</v>
      </c>
      <c r="M33" s="370"/>
      <c r="N33" s="73">
        <f t="shared" si="6"/>
        <v>41</v>
      </c>
      <c r="O33" s="55"/>
    </row>
    <row r="34" spans="1:15" ht="15.95" customHeight="1" thickBot="1">
      <c r="A34" s="54" t="s">
        <v>195</v>
      </c>
      <c r="B34" s="8">
        <f>SUM(B35:B36)</f>
        <v>229</v>
      </c>
      <c r="C34" s="8">
        <f t="shared" ref="C34:N34" si="7">SUM(C35:C36)</f>
        <v>240</v>
      </c>
      <c r="D34" s="8">
        <f t="shared" si="7"/>
        <v>110</v>
      </c>
      <c r="E34" s="8">
        <f t="shared" si="7"/>
        <v>120</v>
      </c>
      <c r="F34" s="8">
        <f t="shared" si="7"/>
        <v>583</v>
      </c>
      <c r="G34" s="8">
        <f t="shared" si="7"/>
        <v>250</v>
      </c>
      <c r="H34" s="8">
        <f t="shared" si="7"/>
        <v>0</v>
      </c>
      <c r="I34" s="8">
        <f t="shared" si="7"/>
        <v>228</v>
      </c>
      <c r="J34" s="8">
        <f t="shared" si="7"/>
        <v>344</v>
      </c>
      <c r="K34" s="8">
        <f t="shared" si="7"/>
        <v>177</v>
      </c>
      <c r="L34" s="8">
        <f t="shared" si="7"/>
        <v>120</v>
      </c>
      <c r="M34" s="245">
        <f t="shared" si="7"/>
        <v>0</v>
      </c>
      <c r="N34" s="8">
        <f t="shared" si="7"/>
        <v>2401</v>
      </c>
    </row>
    <row r="35" spans="1:15" ht="15.95" customHeight="1">
      <c r="A35" s="362" t="s">
        <v>224</v>
      </c>
      <c r="B35" s="363">
        <v>200</v>
      </c>
      <c r="C35" s="364">
        <v>240</v>
      </c>
      <c r="D35" s="364">
        <v>110</v>
      </c>
      <c r="E35" s="364">
        <v>120</v>
      </c>
      <c r="F35" s="364">
        <v>449</v>
      </c>
      <c r="G35" s="364">
        <v>250</v>
      </c>
      <c r="H35" s="364">
        <v>0</v>
      </c>
      <c r="I35" s="364">
        <v>228</v>
      </c>
      <c r="J35" s="364">
        <v>171</v>
      </c>
      <c r="K35" s="364">
        <v>177</v>
      </c>
      <c r="L35" s="364">
        <v>120</v>
      </c>
      <c r="M35" s="369"/>
      <c r="N35" s="74">
        <f>SUM(B35:M35)</f>
        <v>2065</v>
      </c>
      <c r="O35" s="55"/>
    </row>
    <row r="36" spans="1:15" ht="13.5" customHeight="1" thickBot="1">
      <c r="A36" s="63" t="s">
        <v>197</v>
      </c>
      <c r="B36" s="64">
        <v>29</v>
      </c>
      <c r="C36" s="65">
        <v>0</v>
      </c>
      <c r="D36" s="65">
        <v>0</v>
      </c>
      <c r="E36" s="65">
        <v>0</v>
      </c>
      <c r="F36" s="65">
        <v>134</v>
      </c>
      <c r="G36" s="65">
        <v>0</v>
      </c>
      <c r="H36" s="65">
        <v>0</v>
      </c>
      <c r="I36" s="65">
        <v>0</v>
      </c>
      <c r="J36" s="65">
        <v>173</v>
      </c>
      <c r="K36" s="65">
        <v>0</v>
      </c>
      <c r="L36" s="65">
        <v>0</v>
      </c>
      <c r="M36" s="221"/>
      <c r="N36" s="66">
        <f>SUM(B36:M36)</f>
        <v>336</v>
      </c>
    </row>
    <row r="37" spans="1:15" s="44" customFormat="1" ht="13.5" thickBot="1">
      <c r="A37" s="367" t="s">
        <v>345</v>
      </c>
      <c r="B37" s="368">
        <v>168</v>
      </c>
      <c r="C37" s="368">
        <v>169</v>
      </c>
      <c r="D37" s="368">
        <f>36+142</f>
        <v>178</v>
      </c>
      <c r="E37" s="368">
        <v>0</v>
      </c>
      <c r="F37" s="368">
        <v>0</v>
      </c>
      <c r="G37" s="368">
        <v>0</v>
      </c>
      <c r="H37" s="368">
        <v>290</v>
      </c>
      <c r="I37" s="368">
        <v>0</v>
      </c>
      <c r="J37" s="368">
        <v>0</v>
      </c>
      <c r="K37" s="368">
        <v>101</v>
      </c>
      <c r="L37" s="368">
        <v>0</v>
      </c>
      <c r="M37" s="371"/>
      <c r="N37" s="368">
        <f>SUM(B37:M37)</f>
        <v>906</v>
      </c>
    </row>
    <row r="38" spans="1:15" ht="13.5" customHeight="1">
      <c r="A38" s="3" t="s">
        <v>221</v>
      </c>
      <c r="I38" s="23" t="s">
        <v>297</v>
      </c>
    </row>
    <row r="39" spans="1:15" s="44" customFormat="1">
      <c r="A39" s="228"/>
      <c r="B39" s="44" t="s">
        <v>351</v>
      </c>
    </row>
  </sheetData>
  <sortState ref="A36:N37">
    <sortCondition descending="1" ref="N36:N37"/>
  </sortState>
  <mergeCells count="1">
    <mergeCell ref="B3:N3"/>
  </mergeCells>
  <printOptions horizontalCentered="1"/>
  <pageMargins left="0" right="0" top="0.5" bottom="0.5" header="0.5" footer="0.5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0000"/>
  </sheetPr>
  <dimension ref="A1:O289"/>
  <sheetViews>
    <sheetView zoomScale="130" zoomScaleNormal="130" workbookViewId="0"/>
  </sheetViews>
  <sheetFormatPr defaultRowHeight="12.75"/>
  <cols>
    <col min="1" max="1" width="22.42578125" style="79" customWidth="1"/>
    <col min="2" max="3" width="5.140625" style="44" bestFit="1" customWidth="1"/>
    <col min="4" max="8" width="5.7109375" style="44" bestFit="1" customWidth="1"/>
    <col min="9" max="9" width="7" style="44" customWidth="1"/>
    <col min="10" max="10" width="5.140625" style="44" bestFit="1" customWidth="1"/>
    <col min="11" max="11" width="4.85546875" style="44" bestFit="1" customWidth="1"/>
    <col min="12" max="13" width="5.140625" style="44" bestFit="1" customWidth="1"/>
    <col min="14" max="14" width="8.5703125" style="44" bestFit="1" customWidth="1"/>
    <col min="15" max="16384" width="9.140625" style="44"/>
  </cols>
  <sheetData>
    <row r="1" spans="1:15" s="51" customFormat="1" ht="20.100000000000001" customHeight="1">
      <c r="A1" s="1" t="s">
        <v>302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5" s="51" customFormat="1" ht="6.95" customHeight="1" thickBot="1">
      <c r="A2" s="23"/>
    </row>
    <row r="3" spans="1:15" s="51" customFormat="1" ht="13.5" customHeight="1" thickBot="1">
      <c r="B3" s="395">
        <v>2010</v>
      </c>
      <c r="C3" s="395"/>
      <c r="D3" s="395"/>
      <c r="E3" s="395"/>
      <c r="F3" s="395"/>
      <c r="G3" s="395"/>
      <c r="H3" s="395"/>
      <c r="I3" s="395"/>
      <c r="J3" s="395"/>
      <c r="K3" s="395"/>
      <c r="L3" s="395"/>
      <c r="M3" s="395"/>
      <c r="N3" s="395"/>
    </row>
    <row r="4" spans="1:15" s="51" customFormat="1" ht="13.5" thickBot="1">
      <c r="A4" s="52" t="s">
        <v>1</v>
      </c>
      <c r="B4" s="197" t="s">
        <v>290</v>
      </c>
      <c r="C4" s="197" t="s">
        <v>291</v>
      </c>
      <c r="D4" s="197" t="s">
        <v>2</v>
      </c>
      <c r="E4" s="197" t="s">
        <v>3</v>
      </c>
      <c r="F4" s="197" t="s">
        <v>4</v>
      </c>
      <c r="G4" s="197" t="s">
        <v>5</v>
      </c>
      <c r="H4" s="197" t="s">
        <v>6</v>
      </c>
      <c r="I4" s="197" t="s">
        <v>292</v>
      </c>
      <c r="J4" s="197" t="s">
        <v>293</v>
      </c>
      <c r="K4" s="372" t="s">
        <v>294</v>
      </c>
      <c r="L4" s="197" t="s">
        <v>295</v>
      </c>
      <c r="M4" s="197" t="s">
        <v>296</v>
      </c>
      <c r="N4" s="197" t="s">
        <v>334</v>
      </c>
    </row>
    <row r="5" spans="1:15" s="51" customFormat="1" ht="14.1" customHeight="1" thickBot="1">
      <c r="A5" s="52" t="s">
        <v>226</v>
      </c>
      <c r="B5" s="7">
        <f>B6+B90</f>
        <v>5502</v>
      </c>
      <c r="C5" s="7">
        <f t="shared" ref="C5:N5" si="0">C6+C90</f>
        <v>5477</v>
      </c>
      <c r="D5" s="7">
        <f t="shared" si="0"/>
        <v>10465</v>
      </c>
      <c r="E5" s="7">
        <f t="shared" si="0"/>
        <v>16080</v>
      </c>
      <c r="F5" s="7">
        <f t="shared" si="0"/>
        <v>14287</v>
      </c>
      <c r="G5" s="7">
        <f t="shared" si="0"/>
        <v>10586</v>
      </c>
      <c r="H5" s="7">
        <f t="shared" si="0"/>
        <v>13620</v>
      </c>
      <c r="I5" s="7">
        <f t="shared" si="0"/>
        <v>10478</v>
      </c>
      <c r="J5" s="7">
        <f t="shared" si="0"/>
        <v>9903</v>
      </c>
      <c r="K5" s="200"/>
      <c r="L5" s="7">
        <f t="shared" si="0"/>
        <v>9939</v>
      </c>
      <c r="M5" s="7">
        <f t="shared" si="0"/>
        <v>7626</v>
      </c>
      <c r="N5" s="7">
        <f t="shared" si="0"/>
        <v>113963</v>
      </c>
    </row>
    <row r="6" spans="1:15" s="51" customFormat="1" ht="14.1" customHeight="1" thickBot="1">
      <c r="A6" s="52" t="s">
        <v>227</v>
      </c>
      <c r="B6" s="7">
        <f>B7+B28+B31+B43+B55+B87</f>
        <v>4494</v>
      </c>
      <c r="C6" s="7">
        <f t="shared" ref="C6:N6" si="1">C7+C28+C31+C43+C55+C87</f>
        <v>4334</v>
      </c>
      <c r="D6" s="7">
        <f t="shared" si="1"/>
        <v>7315</v>
      </c>
      <c r="E6" s="7">
        <f t="shared" si="1"/>
        <v>11069</v>
      </c>
      <c r="F6" s="7">
        <f t="shared" si="1"/>
        <v>9863</v>
      </c>
      <c r="G6" s="7">
        <f t="shared" si="1"/>
        <v>7953</v>
      </c>
      <c r="H6" s="7">
        <f t="shared" si="1"/>
        <v>10453</v>
      </c>
      <c r="I6" s="7">
        <f t="shared" si="1"/>
        <v>8439</v>
      </c>
      <c r="J6" s="7">
        <f t="shared" si="1"/>
        <v>8782</v>
      </c>
      <c r="K6" s="200"/>
      <c r="L6" s="7">
        <f t="shared" si="1"/>
        <v>7875</v>
      </c>
      <c r="M6" s="7">
        <f t="shared" si="1"/>
        <v>6513</v>
      </c>
      <c r="N6" s="7">
        <f t="shared" si="1"/>
        <v>87090</v>
      </c>
      <c r="O6" s="53"/>
    </row>
    <row r="7" spans="1:15" ht="14.1" customHeight="1" thickBot="1">
      <c r="A7" s="172" t="s">
        <v>216</v>
      </c>
      <c r="B7" s="173">
        <f t="shared" ref="B7:J7" si="2">SUM(B8:B27)</f>
        <v>2177</v>
      </c>
      <c r="C7" s="173">
        <f t="shared" si="2"/>
        <v>2389</v>
      </c>
      <c r="D7" s="173">
        <f t="shared" si="2"/>
        <v>2769</v>
      </c>
      <c r="E7" s="173">
        <f t="shared" si="2"/>
        <v>4208</v>
      </c>
      <c r="F7" s="173">
        <f t="shared" si="2"/>
        <v>3263</v>
      </c>
      <c r="G7" s="173">
        <f t="shared" si="2"/>
        <v>3615</v>
      </c>
      <c r="H7" s="173">
        <f t="shared" si="2"/>
        <v>6198</v>
      </c>
      <c r="I7" s="173">
        <f t="shared" si="2"/>
        <v>3894</v>
      </c>
      <c r="J7" s="173">
        <f t="shared" si="2"/>
        <v>3500</v>
      </c>
      <c r="K7" s="236"/>
      <c r="L7" s="173">
        <f>SUM(L8:L27)</f>
        <v>2683</v>
      </c>
      <c r="M7" s="173">
        <f>SUM(M8:M27)</f>
        <v>2431</v>
      </c>
      <c r="N7" s="231">
        <f>SUM(N8:N27)</f>
        <v>37127</v>
      </c>
      <c r="O7" s="69"/>
    </row>
    <row r="8" spans="1:15" ht="12" customHeight="1">
      <c r="A8" s="27" t="s">
        <v>10</v>
      </c>
      <c r="B8" s="70">
        <v>930</v>
      </c>
      <c r="C8" s="70">
        <v>1110</v>
      </c>
      <c r="D8" s="70">
        <v>1649</v>
      </c>
      <c r="E8" s="70">
        <v>2968</v>
      </c>
      <c r="F8" s="70">
        <v>2325</v>
      </c>
      <c r="G8" s="70">
        <v>2481</v>
      </c>
      <c r="H8" s="70">
        <v>4463</v>
      </c>
      <c r="I8" s="70">
        <v>3074</v>
      </c>
      <c r="J8" s="70">
        <v>2490</v>
      </c>
      <c r="K8" s="105"/>
      <c r="L8" s="70">
        <v>1621</v>
      </c>
      <c r="M8" s="70">
        <v>1495</v>
      </c>
      <c r="N8" s="57">
        <f t="shared" ref="N8:N27" si="3">SUM(B8:M8)</f>
        <v>24606</v>
      </c>
    </row>
    <row r="9" spans="1:15" ht="12" customHeight="1">
      <c r="A9" s="18" t="s">
        <v>15</v>
      </c>
      <c r="B9" s="67">
        <v>109</v>
      </c>
      <c r="C9" s="67">
        <v>334</v>
      </c>
      <c r="D9" s="67">
        <v>111</v>
      </c>
      <c r="E9" s="67">
        <v>271</v>
      </c>
      <c r="F9" s="67">
        <v>175</v>
      </c>
      <c r="G9" s="67">
        <v>248</v>
      </c>
      <c r="H9" s="67">
        <v>422</v>
      </c>
      <c r="I9" s="67">
        <v>159</v>
      </c>
      <c r="J9" s="67">
        <v>209</v>
      </c>
      <c r="K9" s="107"/>
      <c r="L9" s="67">
        <v>143</v>
      </c>
      <c r="M9" s="67">
        <v>128</v>
      </c>
      <c r="N9" s="61">
        <f t="shared" si="3"/>
        <v>2309</v>
      </c>
    </row>
    <row r="10" spans="1:15" ht="12" customHeight="1">
      <c r="A10" s="14" t="s">
        <v>13</v>
      </c>
      <c r="B10" s="67">
        <v>91</v>
      </c>
      <c r="C10" s="67">
        <v>127</v>
      </c>
      <c r="D10" s="67">
        <v>219</v>
      </c>
      <c r="E10" s="67">
        <v>126</v>
      </c>
      <c r="F10" s="67">
        <v>129</v>
      </c>
      <c r="G10" s="67">
        <v>141</v>
      </c>
      <c r="H10" s="67">
        <v>265</v>
      </c>
      <c r="I10" s="67">
        <v>185</v>
      </c>
      <c r="J10" s="67">
        <v>232</v>
      </c>
      <c r="K10" s="107"/>
      <c r="L10" s="67">
        <v>271</v>
      </c>
      <c r="M10" s="67">
        <v>183</v>
      </c>
      <c r="N10" s="61">
        <f t="shared" si="3"/>
        <v>1969</v>
      </c>
    </row>
    <row r="11" spans="1:15" ht="12" customHeight="1">
      <c r="A11" s="14" t="s">
        <v>12</v>
      </c>
      <c r="B11" s="67">
        <v>140</v>
      </c>
      <c r="C11" s="67">
        <v>114</v>
      </c>
      <c r="D11" s="67">
        <v>182</v>
      </c>
      <c r="E11" s="67">
        <v>122</v>
      </c>
      <c r="F11" s="67">
        <v>76</v>
      </c>
      <c r="G11" s="67">
        <v>122</v>
      </c>
      <c r="H11" s="67">
        <v>144</v>
      </c>
      <c r="I11" s="67">
        <v>75</v>
      </c>
      <c r="J11" s="67">
        <v>132</v>
      </c>
      <c r="K11" s="107"/>
      <c r="L11" s="67">
        <v>138</v>
      </c>
      <c r="M11" s="67">
        <v>104</v>
      </c>
      <c r="N11" s="61">
        <f t="shared" si="3"/>
        <v>1349</v>
      </c>
    </row>
    <row r="12" spans="1:15" ht="12" customHeight="1">
      <c r="A12" s="18" t="s">
        <v>25</v>
      </c>
      <c r="B12" s="67">
        <v>95</v>
      </c>
      <c r="C12" s="67">
        <v>133</v>
      </c>
      <c r="D12" s="67">
        <v>90</v>
      </c>
      <c r="E12" s="67">
        <v>171</v>
      </c>
      <c r="F12" s="67">
        <v>99</v>
      </c>
      <c r="G12" s="67">
        <v>145</v>
      </c>
      <c r="H12" s="67">
        <v>230</v>
      </c>
      <c r="I12" s="67">
        <v>79</v>
      </c>
      <c r="J12" s="67">
        <v>94</v>
      </c>
      <c r="K12" s="107"/>
      <c r="L12" s="67">
        <v>104</v>
      </c>
      <c r="M12" s="67">
        <v>73</v>
      </c>
      <c r="N12" s="61">
        <f t="shared" si="3"/>
        <v>1313</v>
      </c>
    </row>
    <row r="13" spans="1:15" ht="12" customHeight="1">
      <c r="A13" s="29" t="s">
        <v>22</v>
      </c>
      <c r="B13" s="67">
        <v>97</v>
      </c>
      <c r="C13" s="67">
        <v>214</v>
      </c>
      <c r="D13" s="67">
        <v>131</v>
      </c>
      <c r="E13" s="67">
        <v>115</v>
      </c>
      <c r="F13" s="67">
        <v>147</v>
      </c>
      <c r="G13" s="67">
        <v>109</v>
      </c>
      <c r="H13" s="67">
        <v>112</v>
      </c>
      <c r="I13" s="67">
        <v>56</v>
      </c>
      <c r="J13" s="67">
        <v>65</v>
      </c>
      <c r="K13" s="107"/>
      <c r="L13" s="67">
        <v>73</v>
      </c>
      <c r="M13" s="67">
        <v>79</v>
      </c>
      <c r="N13" s="61">
        <f t="shared" si="3"/>
        <v>1198</v>
      </c>
    </row>
    <row r="14" spans="1:15" ht="12" customHeight="1">
      <c r="A14" s="29" t="s">
        <v>14</v>
      </c>
      <c r="B14" s="67">
        <v>85</v>
      </c>
      <c r="C14" s="67">
        <v>90</v>
      </c>
      <c r="D14" s="67">
        <v>111</v>
      </c>
      <c r="E14" s="67">
        <v>94</v>
      </c>
      <c r="F14" s="67">
        <v>48</v>
      </c>
      <c r="G14" s="67">
        <v>65</v>
      </c>
      <c r="H14" s="67">
        <v>93</v>
      </c>
      <c r="I14" s="67">
        <v>69</v>
      </c>
      <c r="J14" s="229">
        <v>64</v>
      </c>
      <c r="K14" s="107"/>
      <c r="L14" s="67">
        <v>93</v>
      </c>
      <c r="M14" s="67">
        <v>58</v>
      </c>
      <c r="N14" s="61">
        <f t="shared" si="3"/>
        <v>870</v>
      </c>
    </row>
    <row r="15" spans="1:15" ht="12" customHeight="1">
      <c r="A15" s="29" t="s">
        <v>11</v>
      </c>
      <c r="B15" s="67">
        <v>89</v>
      </c>
      <c r="C15" s="67">
        <v>55</v>
      </c>
      <c r="D15" s="67">
        <v>60</v>
      </c>
      <c r="E15" s="67">
        <v>59</v>
      </c>
      <c r="F15" s="67">
        <v>32</v>
      </c>
      <c r="G15" s="67">
        <v>50</v>
      </c>
      <c r="H15" s="67">
        <v>98</v>
      </c>
      <c r="I15" s="67">
        <v>40</v>
      </c>
      <c r="J15" s="67">
        <v>83</v>
      </c>
      <c r="K15" s="107"/>
      <c r="L15" s="67">
        <v>64</v>
      </c>
      <c r="M15" s="67">
        <v>26</v>
      </c>
      <c r="N15" s="61">
        <f t="shared" si="3"/>
        <v>656</v>
      </c>
    </row>
    <row r="16" spans="1:15" ht="12" customHeight="1">
      <c r="A16" s="14" t="s">
        <v>30</v>
      </c>
      <c r="B16" s="67">
        <v>107</v>
      </c>
      <c r="C16" s="67">
        <v>40</v>
      </c>
      <c r="D16" s="67">
        <v>29</v>
      </c>
      <c r="E16" s="67">
        <v>8</v>
      </c>
      <c r="F16" s="67">
        <v>28</v>
      </c>
      <c r="G16" s="67">
        <v>39</v>
      </c>
      <c r="H16" s="67">
        <v>49</v>
      </c>
      <c r="I16" s="67">
        <v>30</v>
      </c>
      <c r="J16" s="67">
        <v>21</v>
      </c>
      <c r="K16" s="107"/>
      <c r="L16" s="67">
        <v>41</v>
      </c>
      <c r="M16" s="67">
        <v>136</v>
      </c>
      <c r="N16" s="61">
        <f t="shared" si="3"/>
        <v>528</v>
      </c>
    </row>
    <row r="17" spans="1:14" ht="12" customHeight="1">
      <c r="A17" s="14" t="s">
        <v>21</v>
      </c>
      <c r="B17" s="67">
        <v>52</v>
      </c>
      <c r="C17" s="67">
        <v>35</v>
      </c>
      <c r="D17" s="67">
        <v>44</v>
      </c>
      <c r="E17" s="67">
        <v>41</v>
      </c>
      <c r="F17" s="67">
        <v>37</v>
      </c>
      <c r="G17" s="67">
        <v>42</v>
      </c>
      <c r="H17" s="67">
        <v>40</v>
      </c>
      <c r="I17" s="67">
        <v>26</v>
      </c>
      <c r="J17" s="67">
        <v>26</v>
      </c>
      <c r="K17" s="107"/>
      <c r="L17" s="67">
        <v>21</v>
      </c>
      <c r="M17" s="67">
        <v>8</v>
      </c>
      <c r="N17" s="61">
        <f t="shared" si="3"/>
        <v>372</v>
      </c>
    </row>
    <row r="18" spans="1:14" ht="12" customHeight="1">
      <c r="A18" s="29" t="s">
        <v>24</v>
      </c>
      <c r="B18" s="67">
        <v>80</v>
      </c>
      <c r="C18" s="67">
        <v>45</v>
      </c>
      <c r="D18" s="67">
        <v>50</v>
      </c>
      <c r="E18" s="67">
        <v>32</v>
      </c>
      <c r="F18" s="67">
        <v>32</v>
      </c>
      <c r="G18" s="67">
        <v>26</v>
      </c>
      <c r="H18" s="67">
        <v>33</v>
      </c>
      <c r="I18" s="67">
        <v>17</v>
      </c>
      <c r="J18" s="67">
        <v>8</v>
      </c>
      <c r="K18" s="107"/>
      <c r="L18" s="67">
        <v>25</v>
      </c>
      <c r="M18" s="67">
        <v>21</v>
      </c>
      <c r="N18" s="61">
        <f t="shared" si="3"/>
        <v>369</v>
      </c>
    </row>
    <row r="19" spans="1:14" ht="12" customHeight="1">
      <c r="A19" s="29" t="s">
        <v>344</v>
      </c>
      <c r="B19" s="67">
        <v>87</v>
      </c>
      <c r="C19" s="67">
        <v>29</v>
      </c>
      <c r="D19" s="67">
        <v>11</v>
      </c>
      <c r="E19" s="67">
        <v>48</v>
      </c>
      <c r="F19" s="67">
        <v>37</v>
      </c>
      <c r="G19" s="67">
        <v>27</v>
      </c>
      <c r="H19" s="67">
        <v>74</v>
      </c>
      <c r="I19" s="67">
        <v>18</v>
      </c>
      <c r="J19" s="67">
        <v>14</v>
      </c>
      <c r="K19" s="107"/>
      <c r="L19" s="67">
        <v>12</v>
      </c>
      <c r="M19" s="67">
        <v>8</v>
      </c>
      <c r="N19" s="61">
        <f t="shared" si="3"/>
        <v>365</v>
      </c>
    </row>
    <row r="20" spans="1:14" ht="12" customHeight="1">
      <c r="A20" s="14" t="s">
        <v>26</v>
      </c>
      <c r="B20" s="67">
        <v>86</v>
      </c>
      <c r="C20" s="67">
        <v>32</v>
      </c>
      <c r="D20" s="67">
        <v>26</v>
      </c>
      <c r="E20" s="67">
        <v>13</v>
      </c>
      <c r="F20" s="67">
        <v>56</v>
      </c>
      <c r="G20" s="67">
        <v>12</v>
      </c>
      <c r="H20" s="67">
        <v>25</v>
      </c>
      <c r="I20" s="67">
        <v>15</v>
      </c>
      <c r="J20" s="67">
        <v>16</v>
      </c>
      <c r="K20" s="107"/>
      <c r="L20" s="67">
        <v>5</v>
      </c>
      <c r="M20" s="67">
        <v>33</v>
      </c>
      <c r="N20" s="61">
        <f t="shared" si="3"/>
        <v>319</v>
      </c>
    </row>
    <row r="21" spans="1:14" ht="12" customHeight="1">
      <c r="A21" s="29" t="s">
        <v>23</v>
      </c>
      <c r="B21" s="67">
        <v>45</v>
      </c>
      <c r="C21" s="67">
        <v>4</v>
      </c>
      <c r="D21" s="67">
        <v>0</v>
      </c>
      <c r="E21" s="67">
        <v>15</v>
      </c>
      <c r="F21" s="67">
        <v>3</v>
      </c>
      <c r="G21" s="67">
        <v>54</v>
      </c>
      <c r="H21" s="67">
        <v>40</v>
      </c>
      <c r="I21" s="67">
        <v>13</v>
      </c>
      <c r="J21" s="67">
        <v>14</v>
      </c>
      <c r="K21" s="107"/>
      <c r="L21" s="67">
        <v>21</v>
      </c>
      <c r="M21" s="67">
        <v>27</v>
      </c>
      <c r="N21" s="61">
        <f t="shared" si="3"/>
        <v>236</v>
      </c>
    </row>
    <row r="22" spans="1:14" ht="12" customHeight="1">
      <c r="A22" s="29" t="s">
        <v>16</v>
      </c>
      <c r="B22" s="67">
        <v>0</v>
      </c>
      <c r="C22" s="67">
        <v>13</v>
      </c>
      <c r="D22" s="67">
        <v>27</v>
      </c>
      <c r="E22" s="67">
        <v>41</v>
      </c>
      <c r="F22" s="67">
        <v>17</v>
      </c>
      <c r="G22" s="67">
        <v>14</v>
      </c>
      <c r="H22" s="67">
        <v>54</v>
      </c>
      <c r="I22" s="67">
        <v>10</v>
      </c>
      <c r="J22" s="67">
        <v>11</v>
      </c>
      <c r="K22" s="107"/>
      <c r="L22" s="67">
        <v>23</v>
      </c>
      <c r="M22" s="67">
        <v>23</v>
      </c>
      <c r="N22" s="61">
        <f t="shared" si="3"/>
        <v>233</v>
      </c>
    </row>
    <row r="23" spans="1:14" ht="12" customHeight="1">
      <c r="A23" s="18" t="s">
        <v>229</v>
      </c>
      <c r="B23" s="67">
        <v>44</v>
      </c>
      <c r="C23" s="67">
        <v>12</v>
      </c>
      <c r="D23" s="67">
        <v>14</v>
      </c>
      <c r="E23" s="67">
        <v>45</v>
      </c>
      <c r="F23" s="67">
        <v>4</v>
      </c>
      <c r="G23" s="67">
        <v>27</v>
      </c>
      <c r="H23" s="67">
        <v>27</v>
      </c>
      <c r="I23" s="67">
        <v>14</v>
      </c>
      <c r="J23" s="67">
        <v>15</v>
      </c>
      <c r="K23" s="107"/>
      <c r="L23" s="67">
        <v>15</v>
      </c>
      <c r="M23" s="67">
        <v>10</v>
      </c>
      <c r="N23" s="61">
        <f t="shared" si="3"/>
        <v>227</v>
      </c>
    </row>
    <row r="24" spans="1:14" ht="12" customHeight="1">
      <c r="A24" s="29" t="s">
        <v>20</v>
      </c>
      <c r="B24" s="67">
        <v>0</v>
      </c>
      <c r="C24" s="67">
        <v>0</v>
      </c>
      <c r="D24" s="67">
        <v>13</v>
      </c>
      <c r="E24" s="67">
        <v>8</v>
      </c>
      <c r="F24" s="67">
        <v>6</v>
      </c>
      <c r="G24" s="67">
        <v>12</v>
      </c>
      <c r="H24" s="67">
        <v>29</v>
      </c>
      <c r="I24" s="67">
        <v>3</v>
      </c>
      <c r="J24" s="67">
        <v>6</v>
      </c>
      <c r="K24" s="107"/>
      <c r="L24" s="67">
        <v>11</v>
      </c>
      <c r="M24" s="67">
        <v>13</v>
      </c>
      <c r="N24" s="61">
        <f t="shared" si="3"/>
        <v>101</v>
      </c>
    </row>
    <row r="25" spans="1:14" ht="12" customHeight="1">
      <c r="A25" s="29" t="s">
        <v>27</v>
      </c>
      <c r="B25" s="67">
        <v>0</v>
      </c>
      <c r="C25" s="67">
        <v>2</v>
      </c>
      <c r="D25" s="67">
        <v>2</v>
      </c>
      <c r="E25" s="67">
        <v>31</v>
      </c>
      <c r="F25" s="67">
        <v>12</v>
      </c>
      <c r="G25" s="67">
        <v>0</v>
      </c>
      <c r="H25" s="67">
        <v>0</v>
      </c>
      <c r="I25" s="67">
        <v>11</v>
      </c>
      <c r="J25" s="67">
        <v>0</v>
      </c>
      <c r="K25" s="107"/>
      <c r="L25" s="67">
        <v>2</v>
      </c>
      <c r="M25" s="67">
        <v>6</v>
      </c>
      <c r="N25" s="61">
        <f t="shared" si="3"/>
        <v>66</v>
      </c>
    </row>
    <row r="26" spans="1:14" ht="12" customHeight="1">
      <c r="A26" s="14" t="s">
        <v>345</v>
      </c>
      <c r="B26" s="67">
        <v>40</v>
      </c>
      <c r="C26" s="67">
        <v>0</v>
      </c>
      <c r="D26" s="67">
        <v>0</v>
      </c>
      <c r="E26" s="67">
        <v>0</v>
      </c>
      <c r="F26" s="67">
        <v>0</v>
      </c>
      <c r="G26" s="67">
        <v>1</v>
      </c>
      <c r="H26" s="67">
        <v>0</v>
      </c>
      <c r="I26" s="67">
        <v>0</v>
      </c>
      <c r="J26" s="67">
        <v>0</v>
      </c>
      <c r="K26" s="107"/>
      <c r="L26" s="67">
        <v>0</v>
      </c>
      <c r="M26" s="67">
        <v>0</v>
      </c>
      <c r="N26" s="61">
        <f t="shared" si="3"/>
        <v>41</v>
      </c>
    </row>
    <row r="27" spans="1:14" ht="12" customHeight="1" thickBot="1">
      <c r="A27" s="230" t="s">
        <v>19</v>
      </c>
      <c r="B27" s="99">
        <v>0</v>
      </c>
      <c r="C27" s="99">
        <v>0</v>
      </c>
      <c r="D27" s="99">
        <v>0</v>
      </c>
      <c r="E27" s="99">
        <v>0</v>
      </c>
      <c r="F27" s="99">
        <v>0</v>
      </c>
      <c r="G27" s="99">
        <v>0</v>
      </c>
      <c r="H27" s="99">
        <v>0</v>
      </c>
      <c r="I27" s="99">
        <v>0</v>
      </c>
      <c r="J27" s="99">
        <v>0</v>
      </c>
      <c r="K27" s="233"/>
      <c r="L27" s="99">
        <v>0</v>
      </c>
      <c r="M27" s="99">
        <v>0</v>
      </c>
      <c r="N27" s="66">
        <f t="shared" si="3"/>
        <v>0</v>
      </c>
    </row>
    <row r="28" spans="1:14" ht="14.1" customHeight="1" thickBot="1">
      <c r="A28" s="167" t="s">
        <v>36</v>
      </c>
      <c r="B28" s="179">
        <f>SUM(B29:B30)</f>
        <v>37</v>
      </c>
      <c r="C28" s="179">
        <f t="shared" ref="C28:N28" si="4">SUM(C29:C30)</f>
        <v>15</v>
      </c>
      <c r="D28" s="179">
        <f t="shared" si="4"/>
        <v>6</v>
      </c>
      <c r="E28" s="179">
        <f t="shared" si="4"/>
        <v>97</v>
      </c>
      <c r="F28" s="179">
        <f t="shared" si="4"/>
        <v>46</v>
      </c>
      <c r="G28" s="179">
        <f t="shared" si="4"/>
        <v>17</v>
      </c>
      <c r="H28" s="179">
        <f t="shared" si="4"/>
        <v>21</v>
      </c>
      <c r="I28" s="179">
        <f t="shared" si="4"/>
        <v>24</v>
      </c>
      <c r="J28" s="179">
        <f t="shared" si="4"/>
        <v>34</v>
      </c>
      <c r="K28" s="235"/>
      <c r="L28" s="179">
        <f t="shared" si="4"/>
        <v>12</v>
      </c>
      <c r="M28" s="179">
        <f t="shared" si="4"/>
        <v>13</v>
      </c>
      <c r="N28" s="101">
        <f t="shared" si="4"/>
        <v>322</v>
      </c>
    </row>
    <row r="29" spans="1:14" ht="12" customHeight="1">
      <c r="A29" s="72" t="s">
        <v>56</v>
      </c>
      <c r="B29" s="70">
        <v>37</v>
      </c>
      <c r="C29" s="70">
        <v>15</v>
      </c>
      <c r="D29" s="70">
        <v>6</v>
      </c>
      <c r="E29" s="70">
        <v>97</v>
      </c>
      <c r="F29" s="70">
        <v>42</v>
      </c>
      <c r="G29" s="70">
        <v>17</v>
      </c>
      <c r="H29" s="70">
        <v>21</v>
      </c>
      <c r="I29" s="70">
        <v>24</v>
      </c>
      <c r="J29" s="70">
        <v>34</v>
      </c>
      <c r="K29" s="105"/>
      <c r="L29" s="70">
        <v>12</v>
      </c>
      <c r="M29" s="70">
        <v>13</v>
      </c>
      <c r="N29" s="57">
        <f t="shared" ref="N29:N30" si="5">SUM(B29:M29)</f>
        <v>318</v>
      </c>
    </row>
    <row r="30" spans="1:14" ht="12" customHeight="1" thickBot="1">
      <c r="A30" s="232" t="s">
        <v>346</v>
      </c>
      <c r="B30" s="71">
        <v>0</v>
      </c>
      <c r="C30" s="71">
        <v>0</v>
      </c>
      <c r="D30" s="71">
        <v>0</v>
      </c>
      <c r="E30" s="71">
        <v>0</v>
      </c>
      <c r="F30" s="71">
        <v>4</v>
      </c>
      <c r="G30" s="71">
        <v>0</v>
      </c>
      <c r="H30" s="71">
        <v>0</v>
      </c>
      <c r="I30" s="71">
        <v>0</v>
      </c>
      <c r="J30" s="71">
        <v>0</v>
      </c>
      <c r="K30" s="106"/>
      <c r="L30" s="71">
        <v>0</v>
      </c>
      <c r="M30" s="71">
        <v>0</v>
      </c>
      <c r="N30" s="66">
        <f t="shared" si="5"/>
        <v>4</v>
      </c>
    </row>
    <row r="31" spans="1:14" ht="14.1" customHeight="1" thickBot="1">
      <c r="A31" s="175" t="s">
        <v>77</v>
      </c>
      <c r="B31" s="176">
        <f>SUM(B32:B42)</f>
        <v>353</v>
      </c>
      <c r="C31" s="176">
        <f t="shared" ref="C31:N31" si="6">SUM(C32:C42)</f>
        <v>260</v>
      </c>
      <c r="D31" s="176">
        <f t="shared" si="6"/>
        <v>421</v>
      </c>
      <c r="E31" s="176">
        <f t="shared" si="6"/>
        <v>1261</v>
      </c>
      <c r="F31" s="176">
        <f t="shared" si="6"/>
        <v>691</v>
      </c>
      <c r="G31" s="176">
        <f t="shared" si="6"/>
        <v>598</v>
      </c>
      <c r="H31" s="176">
        <f t="shared" si="6"/>
        <v>724</v>
      </c>
      <c r="I31" s="176">
        <f t="shared" si="6"/>
        <v>592</v>
      </c>
      <c r="J31" s="176">
        <f t="shared" si="6"/>
        <v>661</v>
      </c>
      <c r="K31" s="234"/>
      <c r="L31" s="176">
        <f t="shared" si="6"/>
        <v>593</v>
      </c>
      <c r="M31" s="176">
        <f t="shared" si="6"/>
        <v>528</v>
      </c>
      <c r="N31" s="237">
        <f t="shared" si="6"/>
        <v>6682</v>
      </c>
    </row>
    <row r="32" spans="1:14" ht="12" customHeight="1">
      <c r="A32" s="27" t="s">
        <v>96</v>
      </c>
      <c r="B32" s="70">
        <v>79</v>
      </c>
      <c r="C32" s="70">
        <v>102</v>
      </c>
      <c r="D32" s="70">
        <v>226</v>
      </c>
      <c r="E32" s="70">
        <v>817</v>
      </c>
      <c r="F32" s="70">
        <v>299</v>
      </c>
      <c r="G32" s="70">
        <v>353</v>
      </c>
      <c r="H32" s="70">
        <v>382</v>
      </c>
      <c r="I32" s="70">
        <v>297</v>
      </c>
      <c r="J32" s="70">
        <v>270</v>
      </c>
      <c r="K32" s="105"/>
      <c r="L32" s="70">
        <v>334</v>
      </c>
      <c r="M32" s="70">
        <v>241</v>
      </c>
      <c r="N32" s="57">
        <f t="shared" ref="N32:N42" si="7">SUM(B32:M32)</f>
        <v>3400</v>
      </c>
    </row>
    <row r="33" spans="1:14" ht="12" customHeight="1">
      <c r="A33" s="29" t="s">
        <v>94</v>
      </c>
      <c r="B33" s="67">
        <v>62</v>
      </c>
      <c r="C33" s="67">
        <v>35</v>
      </c>
      <c r="D33" s="67">
        <v>129</v>
      </c>
      <c r="E33" s="67">
        <v>220</v>
      </c>
      <c r="F33" s="67">
        <v>161</v>
      </c>
      <c r="G33" s="67">
        <v>114</v>
      </c>
      <c r="H33" s="67">
        <v>107</v>
      </c>
      <c r="I33" s="67">
        <v>127</v>
      </c>
      <c r="J33" s="67">
        <v>110</v>
      </c>
      <c r="K33" s="107"/>
      <c r="L33" s="67">
        <v>81</v>
      </c>
      <c r="M33" s="67">
        <v>92</v>
      </c>
      <c r="N33" s="61">
        <f t="shared" si="7"/>
        <v>1238</v>
      </c>
    </row>
    <row r="34" spans="1:14" ht="12" customHeight="1">
      <c r="A34" s="29" t="s">
        <v>100</v>
      </c>
      <c r="B34" s="67">
        <v>88</v>
      </c>
      <c r="C34" s="67">
        <v>38</v>
      </c>
      <c r="D34" s="67">
        <v>26</v>
      </c>
      <c r="E34" s="67">
        <v>110</v>
      </c>
      <c r="F34" s="67">
        <v>115</v>
      </c>
      <c r="G34" s="67">
        <v>44</v>
      </c>
      <c r="H34" s="67">
        <v>79</v>
      </c>
      <c r="I34" s="67">
        <v>57</v>
      </c>
      <c r="J34" s="67">
        <v>0</v>
      </c>
      <c r="K34" s="107"/>
      <c r="L34" s="67">
        <v>47</v>
      </c>
      <c r="M34" s="67">
        <v>68</v>
      </c>
      <c r="N34" s="61">
        <f t="shared" si="7"/>
        <v>672</v>
      </c>
    </row>
    <row r="35" spans="1:14" ht="12" customHeight="1">
      <c r="A35" s="29" t="s">
        <v>95</v>
      </c>
      <c r="B35" s="67">
        <v>48</v>
      </c>
      <c r="C35" s="67">
        <v>27</v>
      </c>
      <c r="D35" s="67">
        <v>17</v>
      </c>
      <c r="E35" s="67">
        <v>17</v>
      </c>
      <c r="F35" s="67">
        <v>58</v>
      </c>
      <c r="G35" s="67">
        <v>43</v>
      </c>
      <c r="H35" s="67">
        <v>99</v>
      </c>
      <c r="I35" s="67">
        <v>55</v>
      </c>
      <c r="J35" s="67">
        <v>81</v>
      </c>
      <c r="K35" s="107"/>
      <c r="L35" s="67">
        <v>81</v>
      </c>
      <c r="M35" s="67">
        <v>64</v>
      </c>
      <c r="N35" s="61">
        <f t="shared" si="7"/>
        <v>590</v>
      </c>
    </row>
    <row r="36" spans="1:14" ht="12" customHeight="1">
      <c r="A36" s="29" t="s">
        <v>98</v>
      </c>
      <c r="B36" s="67">
        <v>39</v>
      </c>
      <c r="C36" s="67">
        <v>13</v>
      </c>
      <c r="D36" s="67">
        <v>11</v>
      </c>
      <c r="E36" s="67">
        <v>39</v>
      </c>
      <c r="F36" s="67">
        <v>44</v>
      </c>
      <c r="G36" s="67">
        <v>25</v>
      </c>
      <c r="H36" s="67">
        <v>32</v>
      </c>
      <c r="I36" s="67">
        <v>25</v>
      </c>
      <c r="J36" s="67">
        <v>82</v>
      </c>
      <c r="K36" s="107"/>
      <c r="L36" s="67">
        <v>27</v>
      </c>
      <c r="M36" s="67">
        <v>38</v>
      </c>
      <c r="N36" s="61">
        <f t="shared" si="7"/>
        <v>375</v>
      </c>
    </row>
    <row r="37" spans="1:14" ht="12" customHeight="1">
      <c r="A37" s="29" t="s">
        <v>101</v>
      </c>
      <c r="B37" s="67">
        <v>0</v>
      </c>
      <c r="C37" s="67">
        <v>38</v>
      </c>
      <c r="D37" s="67">
        <v>0</v>
      </c>
      <c r="E37" s="67">
        <v>0</v>
      </c>
      <c r="F37" s="67">
        <v>14</v>
      </c>
      <c r="G37" s="67">
        <v>11</v>
      </c>
      <c r="H37" s="67">
        <v>16</v>
      </c>
      <c r="I37" s="67">
        <v>22</v>
      </c>
      <c r="J37" s="67">
        <v>26</v>
      </c>
      <c r="K37" s="107"/>
      <c r="L37" s="67">
        <v>17</v>
      </c>
      <c r="M37" s="67">
        <v>13</v>
      </c>
      <c r="N37" s="61">
        <f t="shared" si="7"/>
        <v>157</v>
      </c>
    </row>
    <row r="38" spans="1:14" ht="12" customHeight="1">
      <c r="A38" s="29" t="s">
        <v>102</v>
      </c>
      <c r="B38" s="67">
        <v>0</v>
      </c>
      <c r="C38" s="67">
        <v>0</v>
      </c>
      <c r="D38" s="67">
        <v>12</v>
      </c>
      <c r="E38" s="67">
        <v>58</v>
      </c>
      <c r="F38" s="67">
        <v>0</v>
      </c>
      <c r="G38" s="67">
        <v>8</v>
      </c>
      <c r="H38" s="67">
        <v>9</v>
      </c>
      <c r="I38" s="67">
        <v>9</v>
      </c>
      <c r="J38" s="67">
        <v>10</v>
      </c>
      <c r="K38" s="107"/>
      <c r="L38" s="67">
        <v>6</v>
      </c>
      <c r="M38" s="67">
        <v>12</v>
      </c>
      <c r="N38" s="61">
        <f t="shared" si="7"/>
        <v>124</v>
      </c>
    </row>
    <row r="39" spans="1:14" ht="12" customHeight="1">
      <c r="A39" s="29" t="s">
        <v>103</v>
      </c>
      <c r="B39" s="67">
        <v>0</v>
      </c>
      <c r="C39" s="67">
        <v>0</v>
      </c>
      <c r="D39" s="67">
        <v>0</v>
      </c>
      <c r="E39" s="67">
        <v>0</v>
      </c>
      <c r="F39" s="67">
        <v>0</v>
      </c>
      <c r="G39" s="67">
        <v>0</v>
      </c>
      <c r="H39" s="67">
        <v>0</v>
      </c>
      <c r="I39" s="67">
        <v>0</v>
      </c>
      <c r="J39" s="67">
        <v>82</v>
      </c>
      <c r="K39" s="107"/>
      <c r="L39" s="67">
        <v>0</v>
      </c>
      <c r="M39" s="67">
        <v>0</v>
      </c>
      <c r="N39" s="61">
        <f t="shared" si="7"/>
        <v>82</v>
      </c>
    </row>
    <row r="40" spans="1:14" ht="12" customHeight="1">
      <c r="A40" s="29" t="s">
        <v>107</v>
      </c>
      <c r="B40" s="67">
        <v>37</v>
      </c>
      <c r="C40" s="67">
        <v>7</v>
      </c>
      <c r="D40" s="67">
        <v>0</v>
      </c>
      <c r="E40" s="67">
        <v>0</v>
      </c>
      <c r="F40" s="67">
        <v>0</v>
      </c>
      <c r="G40" s="67">
        <v>0</v>
      </c>
      <c r="H40" s="67">
        <v>0</v>
      </c>
      <c r="I40" s="67">
        <v>0</v>
      </c>
      <c r="J40" s="67">
        <v>0</v>
      </c>
      <c r="K40" s="107"/>
      <c r="L40" s="67">
        <v>0</v>
      </c>
      <c r="M40" s="67">
        <v>0</v>
      </c>
      <c r="N40" s="61">
        <f t="shared" si="7"/>
        <v>44</v>
      </c>
    </row>
    <row r="41" spans="1:14" ht="12" customHeight="1">
      <c r="A41" s="29" t="s">
        <v>82</v>
      </c>
      <c r="B41" s="67">
        <v>0</v>
      </c>
      <c r="C41" s="67">
        <v>0</v>
      </c>
      <c r="D41" s="67">
        <v>0</v>
      </c>
      <c r="E41" s="67">
        <v>0</v>
      </c>
      <c r="F41" s="67">
        <v>0</v>
      </c>
      <c r="G41" s="67">
        <v>0</v>
      </c>
      <c r="H41" s="67">
        <v>0</v>
      </c>
      <c r="I41" s="67">
        <v>0</v>
      </c>
      <c r="J41" s="67">
        <v>0</v>
      </c>
      <c r="K41" s="107"/>
      <c r="L41" s="67">
        <v>0</v>
      </c>
      <c r="M41" s="67">
        <v>0</v>
      </c>
      <c r="N41" s="61">
        <f t="shared" si="7"/>
        <v>0</v>
      </c>
    </row>
    <row r="42" spans="1:14" ht="12" customHeight="1" thickBot="1">
      <c r="A42" s="31" t="s">
        <v>235</v>
      </c>
      <c r="B42" s="71">
        <v>0</v>
      </c>
      <c r="C42" s="71">
        <v>0</v>
      </c>
      <c r="D42" s="71">
        <v>0</v>
      </c>
      <c r="E42" s="71">
        <v>0</v>
      </c>
      <c r="F42" s="71">
        <v>0</v>
      </c>
      <c r="G42" s="71">
        <v>0</v>
      </c>
      <c r="H42" s="71">
        <v>0</v>
      </c>
      <c r="I42" s="71">
        <v>0</v>
      </c>
      <c r="J42" s="71">
        <v>0</v>
      </c>
      <c r="K42" s="106"/>
      <c r="L42" s="71">
        <v>0</v>
      </c>
      <c r="M42" s="71">
        <v>0</v>
      </c>
      <c r="N42" s="66">
        <f t="shared" si="7"/>
        <v>0</v>
      </c>
    </row>
    <row r="43" spans="1:14" ht="14.1" customHeight="1" thickBot="1">
      <c r="A43" s="177" t="s">
        <v>337</v>
      </c>
      <c r="B43" s="176">
        <f t="shared" ref="B43:J43" si="8">SUM(B44:B54)</f>
        <v>331</v>
      </c>
      <c r="C43" s="176">
        <f t="shared" si="8"/>
        <v>296</v>
      </c>
      <c r="D43" s="176">
        <f t="shared" si="8"/>
        <v>1567</v>
      </c>
      <c r="E43" s="176">
        <f t="shared" si="8"/>
        <v>725</v>
      </c>
      <c r="F43" s="176">
        <f t="shared" si="8"/>
        <v>573</v>
      </c>
      <c r="G43" s="176">
        <f t="shared" si="8"/>
        <v>469</v>
      </c>
      <c r="H43" s="176">
        <f t="shared" si="8"/>
        <v>382</v>
      </c>
      <c r="I43" s="176">
        <f t="shared" si="8"/>
        <v>505</v>
      </c>
      <c r="J43" s="176">
        <f t="shared" si="8"/>
        <v>871</v>
      </c>
      <c r="K43" s="234"/>
      <c r="L43" s="176">
        <f>SUM(L44:L54)</f>
        <v>646</v>
      </c>
      <c r="M43" s="176">
        <f>SUM(M44:M54)</f>
        <v>791</v>
      </c>
      <c r="N43" s="237">
        <f>SUM(N44:N54)</f>
        <v>7156</v>
      </c>
    </row>
    <row r="44" spans="1:14" ht="12" customHeight="1">
      <c r="A44" s="27" t="s">
        <v>124</v>
      </c>
      <c r="B44" s="70">
        <v>47</v>
      </c>
      <c r="C44" s="70">
        <v>103</v>
      </c>
      <c r="D44" s="70">
        <v>1193</v>
      </c>
      <c r="E44" s="70">
        <v>231</v>
      </c>
      <c r="F44" s="70">
        <v>152</v>
      </c>
      <c r="G44" s="70">
        <v>254</v>
      </c>
      <c r="H44" s="70">
        <v>136</v>
      </c>
      <c r="I44" s="70">
        <v>183</v>
      </c>
      <c r="J44" s="70">
        <v>466</v>
      </c>
      <c r="K44" s="105"/>
      <c r="L44" s="70">
        <v>163</v>
      </c>
      <c r="M44" s="70">
        <v>205</v>
      </c>
      <c r="N44" s="57">
        <f t="shared" ref="N44:N54" si="9">SUM(B44:M44)</f>
        <v>3133</v>
      </c>
    </row>
    <row r="45" spans="1:14" ht="12" customHeight="1">
      <c r="A45" s="29" t="s">
        <v>223</v>
      </c>
      <c r="B45" s="67">
        <v>79</v>
      </c>
      <c r="C45" s="67">
        <v>72</v>
      </c>
      <c r="D45" s="67">
        <v>158</v>
      </c>
      <c r="E45" s="67">
        <v>149</v>
      </c>
      <c r="F45" s="67">
        <v>129</v>
      </c>
      <c r="G45" s="67">
        <v>31</v>
      </c>
      <c r="H45" s="67">
        <v>43</v>
      </c>
      <c r="I45" s="67">
        <v>70</v>
      </c>
      <c r="J45" s="67">
        <v>116</v>
      </c>
      <c r="K45" s="107"/>
      <c r="L45" s="67">
        <v>112</v>
      </c>
      <c r="M45" s="67">
        <v>220</v>
      </c>
      <c r="N45" s="61">
        <f t="shared" si="9"/>
        <v>1179</v>
      </c>
    </row>
    <row r="46" spans="1:14" ht="12" customHeight="1">
      <c r="A46" s="29" t="s">
        <v>114</v>
      </c>
      <c r="B46" s="67">
        <v>29</v>
      </c>
      <c r="C46" s="67">
        <v>6</v>
      </c>
      <c r="D46" s="67">
        <v>14</v>
      </c>
      <c r="E46" s="67">
        <v>121</v>
      </c>
      <c r="F46" s="67">
        <v>38</v>
      </c>
      <c r="G46" s="67">
        <v>27</v>
      </c>
      <c r="H46" s="67">
        <v>75</v>
      </c>
      <c r="I46" s="67">
        <v>76</v>
      </c>
      <c r="J46" s="67">
        <v>79</v>
      </c>
      <c r="K46" s="107"/>
      <c r="L46" s="67">
        <v>99</v>
      </c>
      <c r="M46" s="67">
        <v>95</v>
      </c>
      <c r="N46" s="61">
        <f t="shared" si="9"/>
        <v>659</v>
      </c>
    </row>
    <row r="47" spans="1:14" ht="12" customHeight="1">
      <c r="A47" s="29" t="s">
        <v>123</v>
      </c>
      <c r="B47" s="67">
        <v>41</v>
      </c>
      <c r="C47" s="67">
        <v>18</v>
      </c>
      <c r="D47" s="67">
        <v>82</v>
      </c>
      <c r="E47" s="67">
        <v>100</v>
      </c>
      <c r="F47" s="67">
        <v>151</v>
      </c>
      <c r="G47" s="67">
        <v>47</v>
      </c>
      <c r="H47" s="67">
        <v>19</v>
      </c>
      <c r="I47" s="67">
        <v>39</v>
      </c>
      <c r="J47" s="67">
        <v>47</v>
      </c>
      <c r="K47" s="107"/>
      <c r="L47" s="67">
        <v>73</v>
      </c>
      <c r="M47" s="67">
        <v>37</v>
      </c>
      <c r="N47" s="61">
        <f t="shared" si="9"/>
        <v>654</v>
      </c>
    </row>
    <row r="48" spans="1:14" ht="12" customHeight="1">
      <c r="A48" s="29" t="s">
        <v>112</v>
      </c>
      <c r="B48" s="67">
        <v>19</v>
      </c>
      <c r="C48" s="67">
        <v>33</v>
      </c>
      <c r="D48" s="67">
        <v>87</v>
      </c>
      <c r="E48" s="67">
        <v>0</v>
      </c>
      <c r="F48" s="67">
        <v>45</v>
      </c>
      <c r="G48" s="67">
        <v>13</v>
      </c>
      <c r="H48" s="67">
        <v>18</v>
      </c>
      <c r="I48" s="67">
        <v>60</v>
      </c>
      <c r="J48" s="67">
        <v>42</v>
      </c>
      <c r="K48" s="107"/>
      <c r="L48" s="67">
        <v>88</v>
      </c>
      <c r="M48" s="67">
        <v>118</v>
      </c>
      <c r="N48" s="61">
        <f t="shared" si="9"/>
        <v>523</v>
      </c>
    </row>
    <row r="49" spans="1:14" ht="12" customHeight="1">
      <c r="A49" s="29" t="s">
        <v>138</v>
      </c>
      <c r="B49" s="67">
        <v>42</v>
      </c>
      <c r="C49" s="67">
        <v>9</v>
      </c>
      <c r="D49" s="67">
        <v>11</v>
      </c>
      <c r="E49" s="67">
        <v>65</v>
      </c>
      <c r="F49" s="67">
        <v>19</v>
      </c>
      <c r="G49" s="67">
        <v>55</v>
      </c>
      <c r="H49" s="67">
        <v>36</v>
      </c>
      <c r="I49" s="67">
        <v>35</v>
      </c>
      <c r="J49" s="67">
        <v>71</v>
      </c>
      <c r="K49" s="107"/>
      <c r="L49" s="67">
        <v>58</v>
      </c>
      <c r="M49" s="67">
        <v>87</v>
      </c>
      <c r="N49" s="61">
        <f t="shared" si="9"/>
        <v>488</v>
      </c>
    </row>
    <row r="50" spans="1:14" ht="12" customHeight="1">
      <c r="A50" s="29" t="s">
        <v>141</v>
      </c>
      <c r="B50" s="67">
        <v>26</v>
      </c>
      <c r="C50" s="67">
        <v>8</v>
      </c>
      <c r="D50" s="67">
        <v>2</v>
      </c>
      <c r="E50" s="67">
        <v>48</v>
      </c>
      <c r="F50" s="67">
        <v>9</v>
      </c>
      <c r="G50" s="67">
        <v>16</v>
      </c>
      <c r="H50" s="67">
        <v>41</v>
      </c>
      <c r="I50" s="67">
        <v>29</v>
      </c>
      <c r="J50" s="67">
        <v>37</v>
      </c>
      <c r="K50" s="107"/>
      <c r="L50" s="67">
        <v>48</v>
      </c>
      <c r="M50" s="67">
        <v>22</v>
      </c>
      <c r="N50" s="61">
        <f t="shared" si="9"/>
        <v>286</v>
      </c>
    </row>
    <row r="51" spans="1:14" ht="12" customHeight="1">
      <c r="A51" s="29" t="s">
        <v>213</v>
      </c>
      <c r="B51" s="67">
        <v>38</v>
      </c>
      <c r="C51" s="67">
        <v>28</v>
      </c>
      <c r="D51" s="67">
        <v>20</v>
      </c>
      <c r="E51" s="67">
        <v>0</v>
      </c>
      <c r="F51" s="67">
        <v>30</v>
      </c>
      <c r="G51" s="67">
        <v>0</v>
      </c>
      <c r="H51" s="67">
        <v>0</v>
      </c>
      <c r="I51" s="67">
        <v>0</v>
      </c>
      <c r="J51" s="67">
        <v>0</v>
      </c>
      <c r="K51" s="107"/>
      <c r="L51" s="67">
        <v>0</v>
      </c>
      <c r="M51" s="67">
        <v>0</v>
      </c>
      <c r="N51" s="61">
        <f t="shared" si="9"/>
        <v>116</v>
      </c>
    </row>
    <row r="52" spans="1:14" ht="12" customHeight="1">
      <c r="A52" s="29" t="s">
        <v>118</v>
      </c>
      <c r="B52" s="67">
        <v>0</v>
      </c>
      <c r="C52" s="67">
        <v>0</v>
      </c>
      <c r="D52" s="67">
        <v>0</v>
      </c>
      <c r="E52" s="67">
        <v>0</v>
      </c>
      <c r="F52" s="67">
        <v>0</v>
      </c>
      <c r="G52" s="67">
        <v>26</v>
      </c>
      <c r="H52" s="67">
        <v>14</v>
      </c>
      <c r="I52" s="67">
        <v>13</v>
      </c>
      <c r="J52" s="67">
        <v>13</v>
      </c>
      <c r="K52" s="107"/>
      <c r="L52" s="67">
        <v>5</v>
      </c>
      <c r="M52" s="67">
        <v>7</v>
      </c>
      <c r="N52" s="61">
        <f t="shared" si="9"/>
        <v>78</v>
      </c>
    </row>
    <row r="53" spans="1:14" ht="12" customHeight="1">
      <c r="A53" s="29" t="s">
        <v>140</v>
      </c>
      <c r="B53" s="67">
        <v>10</v>
      </c>
      <c r="C53" s="67">
        <v>19</v>
      </c>
      <c r="D53" s="67">
        <v>0</v>
      </c>
      <c r="E53" s="67">
        <v>0</v>
      </c>
      <c r="F53" s="67">
        <v>0</v>
      </c>
      <c r="G53" s="67">
        <v>0</v>
      </c>
      <c r="H53" s="67">
        <v>0</v>
      </c>
      <c r="I53" s="67">
        <v>0</v>
      </c>
      <c r="J53" s="67">
        <v>0</v>
      </c>
      <c r="K53" s="107"/>
      <c r="L53" s="67">
        <v>0</v>
      </c>
      <c r="M53" s="67">
        <v>0</v>
      </c>
      <c r="N53" s="61">
        <f t="shared" si="9"/>
        <v>29</v>
      </c>
    </row>
    <row r="54" spans="1:14" ht="12" customHeight="1" thickBot="1">
      <c r="A54" s="164" t="s">
        <v>136</v>
      </c>
      <c r="B54" s="99">
        <v>0</v>
      </c>
      <c r="C54" s="99">
        <v>0</v>
      </c>
      <c r="D54" s="99">
        <v>0</v>
      </c>
      <c r="E54" s="99">
        <v>11</v>
      </c>
      <c r="F54" s="99">
        <v>0</v>
      </c>
      <c r="G54" s="99">
        <v>0</v>
      </c>
      <c r="H54" s="99">
        <v>0</v>
      </c>
      <c r="I54" s="99">
        <v>0</v>
      </c>
      <c r="J54" s="99">
        <v>0</v>
      </c>
      <c r="K54" s="233"/>
      <c r="L54" s="99">
        <v>0</v>
      </c>
      <c r="M54" s="99">
        <v>0</v>
      </c>
      <c r="N54" s="66">
        <f t="shared" si="9"/>
        <v>11</v>
      </c>
    </row>
    <row r="55" spans="1:14" ht="11.1" customHeight="1" thickBot="1">
      <c r="A55" s="167" t="s">
        <v>142</v>
      </c>
      <c r="B55" s="179">
        <f t="shared" ref="B55:J55" si="10">SUM(B56:B86)</f>
        <v>1534</v>
      </c>
      <c r="C55" s="179">
        <f t="shared" si="10"/>
        <v>1311</v>
      </c>
      <c r="D55" s="179">
        <f t="shared" si="10"/>
        <v>2413</v>
      </c>
      <c r="E55" s="179">
        <f t="shared" si="10"/>
        <v>4636</v>
      </c>
      <c r="F55" s="179">
        <f t="shared" si="10"/>
        <v>5136</v>
      </c>
      <c r="G55" s="179">
        <f t="shared" si="10"/>
        <v>3128</v>
      </c>
      <c r="H55" s="179">
        <f t="shared" si="10"/>
        <v>2982</v>
      </c>
      <c r="I55" s="179">
        <f t="shared" si="10"/>
        <v>3258</v>
      </c>
      <c r="J55" s="179">
        <f t="shared" si="10"/>
        <v>3579</v>
      </c>
      <c r="K55" s="235"/>
      <c r="L55" s="179">
        <f>SUM(L56:L86)</f>
        <v>3819</v>
      </c>
      <c r="M55" s="179">
        <f>SUM(M56:M86)</f>
        <v>2617</v>
      </c>
      <c r="N55" s="101">
        <f>SUM(N56:N86)</f>
        <v>34413</v>
      </c>
    </row>
    <row r="56" spans="1:14" ht="11.1" customHeight="1">
      <c r="A56" s="27" t="s">
        <v>179</v>
      </c>
      <c r="B56" s="70">
        <v>702</v>
      </c>
      <c r="C56" s="70">
        <v>328</v>
      </c>
      <c r="D56" s="70">
        <v>645</v>
      </c>
      <c r="E56" s="70">
        <v>1255</v>
      </c>
      <c r="F56" s="70">
        <v>1434</v>
      </c>
      <c r="G56" s="70">
        <v>1053</v>
      </c>
      <c r="H56" s="70">
        <v>1045</v>
      </c>
      <c r="I56" s="70">
        <v>1076</v>
      </c>
      <c r="J56" s="70">
        <v>922</v>
      </c>
      <c r="K56" s="105"/>
      <c r="L56" s="70">
        <v>873</v>
      </c>
      <c r="M56" s="70">
        <v>685</v>
      </c>
      <c r="N56" s="57">
        <f t="shared" ref="N56:N86" si="11">SUM(B56:M56)</f>
        <v>10018</v>
      </c>
    </row>
    <row r="57" spans="1:14" ht="11.1" customHeight="1">
      <c r="A57" s="29" t="s">
        <v>180</v>
      </c>
      <c r="B57" s="67">
        <v>45</v>
      </c>
      <c r="C57" s="67">
        <v>87</v>
      </c>
      <c r="D57" s="67">
        <v>199</v>
      </c>
      <c r="E57" s="67">
        <v>633</v>
      </c>
      <c r="F57" s="67">
        <v>663</v>
      </c>
      <c r="G57" s="67">
        <v>358</v>
      </c>
      <c r="H57" s="67">
        <v>275</v>
      </c>
      <c r="I57" s="67">
        <v>277</v>
      </c>
      <c r="J57" s="67">
        <v>398</v>
      </c>
      <c r="K57" s="107"/>
      <c r="L57" s="67">
        <v>508</v>
      </c>
      <c r="M57" s="67">
        <v>207</v>
      </c>
      <c r="N57" s="61">
        <f t="shared" si="11"/>
        <v>3650</v>
      </c>
    </row>
    <row r="58" spans="1:14" ht="11.1" customHeight="1">
      <c r="A58" s="29" t="s">
        <v>192</v>
      </c>
      <c r="B58" s="67">
        <v>78</v>
      </c>
      <c r="C58" s="67">
        <v>175</v>
      </c>
      <c r="D58" s="67">
        <v>307</v>
      </c>
      <c r="E58" s="67">
        <v>533</v>
      </c>
      <c r="F58" s="67">
        <v>456</v>
      </c>
      <c r="G58" s="67">
        <v>276</v>
      </c>
      <c r="H58" s="67">
        <v>325</v>
      </c>
      <c r="I58" s="67">
        <v>230</v>
      </c>
      <c r="J58" s="67">
        <v>465</v>
      </c>
      <c r="K58" s="107"/>
      <c r="L58" s="67">
        <v>317</v>
      </c>
      <c r="M58" s="67">
        <v>296</v>
      </c>
      <c r="N58" s="61">
        <f t="shared" si="11"/>
        <v>3458</v>
      </c>
    </row>
    <row r="59" spans="1:14" ht="11.1" customHeight="1">
      <c r="A59" s="29" t="s">
        <v>182</v>
      </c>
      <c r="B59" s="67">
        <v>51</v>
      </c>
      <c r="C59" s="67">
        <v>135</v>
      </c>
      <c r="D59" s="67">
        <v>250</v>
      </c>
      <c r="E59" s="67">
        <v>340</v>
      </c>
      <c r="F59" s="67">
        <v>305</v>
      </c>
      <c r="G59" s="67">
        <v>312</v>
      </c>
      <c r="H59" s="67">
        <v>236</v>
      </c>
      <c r="I59" s="67">
        <v>382</v>
      </c>
      <c r="J59" s="67">
        <v>332</v>
      </c>
      <c r="K59" s="107"/>
      <c r="L59" s="67">
        <v>273</v>
      </c>
      <c r="M59" s="67">
        <v>284</v>
      </c>
      <c r="N59" s="61">
        <f t="shared" si="11"/>
        <v>2900</v>
      </c>
    </row>
    <row r="60" spans="1:14" ht="11.1" customHeight="1">
      <c r="A60" s="29" t="s">
        <v>190</v>
      </c>
      <c r="B60" s="67">
        <v>58</v>
      </c>
      <c r="C60" s="67">
        <v>98</v>
      </c>
      <c r="D60" s="67">
        <v>138</v>
      </c>
      <c r="E60" s="67">
        <v>350</v>
      </c>
      <c r="F60" s="67">
        <v>458</v>
      </c>
      <c r="G60" s="67">
        <v>208</v>
      </c>
      <c r="H60" s="67">
        <v>215</v>
      </c>
      <c r="I60" s="67">
        <v>304</v>
      </c>
      <c r="J60" s="67">
        <v>211</v>
      </c>
      <c r="K60" s="107"/>
      <c r="L60" s="67">
        <v>155</v>
      </c>
      <c r="M60" s="67">
        <v>145</v>
      </c>
      <c r="N60" s="61">
        <f t="shared" si="11"/>
        <v>2340</v>
      </c>
    </row>
    <row r="61" spans="1:14" ht="11.1" customHeight="1">
      <c r="A61" s="29" t="s">
        <v>191</v>
      </c>
      <c r="B61" s="67">
        <v>50</v>
      </c>
      <c r="C61" s="67">
        <v>89</v>
      </c>
      <c r="D61" s="67">
        <v>160</v>
      </c>
      <c r="E61" s="67">
        <v>278</v>
      </c>
      <c r="F61" s="67">
        <v>311</v>
      </c>
      <c r="G61" s="67">
        <v>235</v>
      </c>
      <c r="H61" s="67">
        <v>203</v>
      </c>
      <c r="I61" s="67">
        <v>166</v>
      </c>
      <c r="J61" s="67">
        <v>128</v>
      </c>
      <c r="K61" s="107"/>
      <c r="L61" s="67">
        <v>108</v>
      </c>
      <c r="M61" s="67">
        <v>97</v>
      </c>
      <c r="N61" s="61">
        <f t="shared" si="11"/>
        <v>1825</v>
      </c>
    </row>
    <row r="62" spans="1:14" ht="11.1" customHeight="1">
      <c r="A62" s="29" t="s">
        <v>165</v>
      </c>
      <c r="B62" s="67">
        <v>20</v>
      </c>
      <c r="C62" s="67">
        <v>27</v>
      </c>
      <c r="D62" s="67">
        <v>79</v>
      </c>
      <c r="E62" s="67">
        <v>131</v>
      </c>
      <c r="F62" s="67">
        <v>173</v>
      </c>
      <c r="G62" s="67">
        <v>28</v>
      </c>
      <c r="H62" s="67">
        <v>20</v>
      </c>
      <c r="I62" s="67">
        <v>56</v>
      </c>
      <c r="J62" s="67">
        <v>151</v>
      </c>
      <c r="K62" s="107"/>
      <c r="L62" s="67">
        <v>574</v>
      </c>
      <c r="M62" s="67">
        <v>218</v>
      </c>
      <c r="N62" s="61">
        <f t="shared" si="11"/>
        <v>1477</v>
      </c>
    </row>
    <row r="63" spans="1:14" ht="11.1" customHeight="1">
      <c r="A63" s="29" t="s">
        <v>178</v>
      </c>
      <c r="B63" s="67">
        <v>29</v>
      </c>
      <c r="C63" s="67">
        <v>26</v>
      </c>
      <c r="D63" s="67">
        <v>70</v>
      </c>
      <c r="E63" s="67">
        <v>179</v>
      </c>
      <c r="F63" s="67">
        <v>313</v>
      </c>
      <c r="G63" s="67">
        <v>111</v>
      </c>
      <c r="H63" s="67">
        <v>119</v>
      </c>
      <c r="I63" s="67">
        <v>159</v>
      </c>
      <c r="J63" s="67">
        <v>147</v>
      </c>
      <c r="K63" s="107"/>
      <c r="L63" s="67">
        <v>129</v>
      </c>
      <c r="M63" s="67">
        <v>70</v>
      </c>
      <c r="N63" s="61">
        <f t="shared" si="11"/>
        <v>1352</v>
      </c>
    </row>
    <row r="64" spans="1:14" ht="11.1" customHeight="1">
      <c r="A64" s="29" t="s">
        <v>157</v>
      </c>
      <c r="B64" s="67">
        <v>79</v>
      </c>
      <c r="C64" s="67">
        <v>94</v>
      </c>
      <c r="D64" s="67">
        <v>79</v>
      </c>
      <c r="E64" s="67">
        <v>173</v>
      </c>
      <c r="F64" s="67">
        <v>191</v>
      </c>
      <c r="G64" s="67">
        <v>129</v>
      </c>
      <c r="H64" s="67">
        <v>88</v>
      </c>
      <c r="I64" s="67">
        <v>96</v>
      </c>
      <c r="J64" s="67">
        <v>132</v>
      </c>
      <c r="K64" s="107"/>
      <c r="L64" s="67">
        <v>133</v>
      </c>
      <c r="M64" s="67">
        <v>82</v>
      </c>
      <c r="N64" s="61">
        <f t="shared" si="11"/>
        <v>1276</v>
      </c>
    </row>
    <row r="65" spans="1:14" ht="11.1" customHeight="1">
      <c r="A65" s="37" t="s">
        <v>155</v>
      </c>
      <c r="B65" s="67">
        <v>42</v>
      </c>
      <c r="C65" s="67">
        <v>30</v>
      </c>
      <c r="D65" s="67">
        <v>58</v>
      </c>
      <c r="E65" s="67">
        <v>63</v>
      </c>
      <c r="F65" s="67">
        <v>89</v>
      </c>
      <c r="G65" s="67">
        <v>38</v>
      </c>
      <c r="H65" s="67">
        <v>48</v>
      </c>
      <c r="I65" s="67">
        <v>95</v>
      </c>
      <c r="J65" s="67">
        <v>144</v>
      </c>
      <c r="K65" s="107"/>
      <c r="L65" s="67">
        <v>133</v>
      </c>
      <c r="M65" s="67">
        <v>40</v>
      </c>
      <c r="N65" s="61">
        <f t="shared" si="11"/>
        <v>780</v>
      </c>
    </row>
    <row r="66" spans="1:14" ht="11.1" customHeight="1">
      <c r="A66" s="29" t="s">
        <v>187</v>
      </c>
      <c r="B66" s="67">
        <v>41</v>
      </c>
      <c r="C66" s="67">
        <v>28</v>
      </c>
      <c r="D66" s="67">
        <v>17</v>
      </c>
      <c r="E66" s="67">
        <v>81</v>
      </c>
      <c r="F66" s="67">
        <v>100</v>
      </c>
      <c r="G66" s="67">
        <v>50</v>
      </c>
      <c r="H66" s="67">
        <v>52</v>
      </c>
      <c r="I66" s="67">
        <v>70</v>
      </c>
      <c r="J66" s="67">
        <v>69</v>
      </c>
      <c r="K66" s="107"/>
      <c r="L66" s="67">
        <v>73</v>
      </c>
      <c r="M66" s="67">
        <v>88</v>
      </c>
      <c r="N66" s="61">
        <f t="shared" si="11"/>
        <v>669</v>
      </c>
    </row>
    <row r="67" spans="1:14" ht="11.1" customHeight="1">
      <c r="A67" s="29" t="s">
        <v>164</v>
      </c>
      <c r="B67" s="67">
        <v>35</v>
      </c>
      <c r="C67" s="67">
        <v>17</v>
      </c>
      <c r="D67" s="67">
        <v>53</v>
      </c>
      <c r="E67" s="67">
        <v>36</v>
      </c>
      <c r="F67" s="67">
        <v>95</v>
      </c>
      <c r="G67" s="67">
        <v>85</v>
      </c>
      <c r="H67" s="67">
        <v>26</v>
      </c>
      <c r="I67" s="67">
        <v>39</v>
      </c>
      <c r="J67" s="67">
        <v>25</v>
      </c>
      <c r="K67" s="107"/>
      <c r="L67" s="67">
        <v>68</v>
      </c>
      <c r="M67" s="67">
        <v>58</v>
      </c>
      <c r="N67" s="61">
        <f t="shared" si="11"/>
        <v>537</v>
      </c>
    </row>
    <row r="68" spans="1:14" ht="11.1" customHeight="1">
      <c r="A68" s="29" t="s">
        <v>177</v>
      </c>
      <c r="B68" s="67">
        <v>82</v>
      </c>
      <c r="C68" s="67">
        <v>20</v>
      </c>
      <c r="D68" s="67">
        <v>66</v>
      </c>
      <c r="E68" s="67">
        <v>144</v>
      </c>
      <c r="F68" s="67">
        <v>76</v>
      </c>
      <c r="G68" s="67">
        <v>4</v>
      </c>
      <c r="H68" s="67">
        <v>8</v>
      </c>
      <c r="I68" s="67">
        <v>8</v>
      </c>
      <c r="J68" s="67">
        <v>27</v>
      </c>
      <c r="K68" s="107"/>
      <c r="L68" s="67">
        <v>63</v>
      </c>
      <c r="M68" s="67">
        <v>12</v>
      </c>
      <c r="N68" s="61">
        <f t="shared" si="11"/>
        <v>510</v>
      </c>
    </row>
    <row r="69" spans="1:14" ht="11.1" customHeight="1">
      <c r="A69" s="29" t="s">
        <v>152</v>
      </c>
      <c r="B69" s="67">
        <v>10</v>
      </c>
      <c r="C69" s="67">
        <v>17</v>
      </c>
      <c r="D69" s="67">
        <v>43</v>
      </c>
      <c r="E69" s="67">
        <v>97</v>
      </c>
      <c r="F69" s="67">
        <v>38</v>
      </c>
      <c r="G69" s="67">
        <v>34</v>
      </c>
      <c r="H69" s="67">
        <v>50</v>
      </c>
      <c r="I69" s="67">
        <v>37</v>
      </c>
      <c r="J69" s="67">
        <v>58</v>
      </c>
      <c r="K69" s="107"/>
      <c r="L69" s="67">
        <v>68</v>
      </c>
      <c r="M69" s="67">
        <v>43</v>
      </c>
      <c r="N69" s="61">
        <f t="shared" si="11"/>
        <v>495</v>
      </c>
    </row>
    <row r="70" spans="1:14" ht="11.1" customHeight="1">
      <c r="A70" s="29" t="s">
        <v>163</v>
      </c>
      <c r="B70" s="67">
        <v>8</v>
      </c>
      <c r="C70" s="67">
        <v>34</v>
      </c>
      <c r="D70" s="67">
        <v>47</v>
      </c>
      <c r="E70" s="67">
        <v>25</v>
      </c>
      <c r="F70" s="67">
        <v>47</v>
      </c>
      <c r="G70" s="67">
        <v>52</v>
      </c>
      <c r="H70" s="67">
        <v>38</v>
      </c>
      <c r="I70" s="67">
        <v>76</v>
      </c>
      <c r="J70" s="67">
        <v>48</v>
      </c>
      <c r="K70" s="107"/>
      <c r="L70" s="67">
        <v>61</v>
      </c>
      <c r="M70" s="67">
        <v>50</v>
      </c>
      <c r="N70" s="61">
        <f t="shared" si="11"/>
        <v>486</v>
      </c>
    </row>
    <row r="71" spans="1:14" ht="11.1" customHeight="1">
      <c r="A71" s="29" t="s">
        <v>174</v>
      </c>
      <c r="B71" s="67">
        <v>35</v>
      </c>
      <c r="C71" s="67">
        <v>20</v>
      </c>
      <c r="D71" s="67">
        <v>17</v>
      </c>
      <c r="E71" s="67">
        <v>82</v>
      </c>
      <c r="F71" s="67">
        <v>51</v>
      </c>
      <c r="G71" s="67">
        <v>16</v>
      </c>
      <c r="H71" s="67">
        <v>20</v>
      </c>
      <c r="I71" s="67">
        <v>9</v>
      </c>
      <c r="J71" s="67">
        <v>30</v>
      </c>
      <c r="K71" s="107"/>
      <c r="L71" s="67">
        <v>42</v>
      </c>
      <c r="M71" s="67">
        <v>46</v>
      </c>
      <c r="N71" s="61">
        <f t="shared" si="11"/>
        <v>368</v>
      </c>
    </row>
    <row r="72" spans="1:14" ht="11.1" customHeight="1">
      <c r="A72" s="29" t="s">
        <v>207</v>
      </c>
      <c r="B72" s="67">
        <v>28</v>
      </c>
      <c r="C72" s="67">
        <v>8</v>
      </c>
      <c r="D72" s="67">
        <v>42</v>
      </c>
      <c r="E72" s="67">
        <v>30</v>
      </c>
      <c r="F72" s="67">
        <v>68</v>
      </c>
      <c r="G72" s="67">
        <v>11</v>
      </c>
      <c r="H72" s="67">
        <v>30</v>
      </c>
      <c r="I72" s="67">
        <v>32</v>
      </c>
      <c r="J72" s="67">
        <v>42</v>
      </c>
      <c r="K72" s="107"/>
      <c r="L72" s="67">
        <v>33</v>
      </c>
      <c r="M72" s="67">
        <v>38</v>
      </c>
      <c r="N72" s="61">
        <f t="shared" si="11"/>
        <v>362</v>
      </c>
    </row>
    <row r="73" spans="1:14" ht="11.1" customHeight="1">
      <c r="A73" s="29" t="s">
        <v>156</v>
      </c>
      <c r="B73" s="67">
        <v>0</v>
      </c>
      <c r="C73" s="67">
        <v>0</v>
      </c>
      <c r="D73" s="67">
        <v>0</v>
      </c>
      <c r="E73" s="67">
        <v>0</v>
      </c>
      <c r="F73" s="67">
        <v>41</v>
      </c>
      <c r="G73" s="67">
        <v>36</v>
      </c>
      <c r="H73" s="67">
        <v>50</v>
      </c>
      <c r="I73" s="67">
        <v>41</v>
      </c>
      <c r="J73" s="67">
        <v>52</v>
      </c>
      <c r="K73" s="107"/>
      <c r="L73" s="67">
        <v>61</v>
      </c>
      <c r="M73" s="67">
        <v>49</v>
      </c>
      <c r="N73" s="61">
        <f t="shared" si="11"/>
        <v>330</v>
      </c>
    </row>
    <row r="74" spans="1:14" ht="11.1" customHeight="1">
      <c r="A74" s="37" t="s">
        <v>172</v>
      </c>
      <c r="B74" s="67">
        <v>37</v>
      </c>
      <c r="C74" s="67">
        <v>12</v>
      </c>
      <c r="D74" s="67">
        <v>19</v>
      </c>
      <c r="E74" s="67">
        <v>26</v>
      </c>
      <c r="F74" s="67">
        <v>20</v>
      </c>
      <c r="G74" s="67">
        <v>25</v>
      </c>
      <c r="H74" s="67">
        <v>32</v>
      </c>
      <c r="I74" s="67">
        <v>30</v>
      </c>
      <c r="J74" s="67">
        <v>47</v>
      </c>
      <c r="K74" s="107"/>
      <c r="L74" s="67">
        <v>36</v>
      </c>
      <c r="M74" s="67">
        <v>26</v>
      </c>
      <c r="N74" s="61">
        <f t="shared" si="11"/>
        <v>310</v>
      </c>
    </row>
    <row r="75" spans="1:14" ht="11.1" customHeight="1">
      <c r="A75" s="29" t="s">
        <v>167</v>
      </c>
      <c r="B75" s="67">
        <v>28</v>
      </c>
      <c r="C75" s="67">
        <v>10</v>
      </c>
      <c r="D75" s="67">
        <v>40</v>
      </c>
      <c r="E75" s="67">
        <v>41</v>
      </c>
      <c r="F75" s="67">
        <v>0</v>
      </c>
      <c r="G75" s="67">
        <v>22</v>
      </c>
      <c r="H75" s="67">
        <v>34</v>
      </c>
      <c r="I75" s="67">
        <v>20</v>
      </c>
      <c r="J75" s="67">
        <v>56</v>
      </c>
      <c r="K75" s="107"/>
      <c r="L75" s="67">
        <v>17</v>
      </c>
      <c r="M75" s="67">
        <v>17</v>
      </c>
      <c r="N75" s="61">
        <f t="shared" si="11"/>
        <v>285</v>
      </c>
    </row>
    <row r="76" spans="1:14" ht="11.1" customHeight="1">
      <c r="A76" s="29" t="s">
        <v>160</v>
      </c>
      <c r="B76" s="67">
        <v>9</v>
      </c>
      <c r="C76" s="67">
        <v>8</v>
      </c>
      <c r="D76" s="67">
        <v>28</v>
      </c>
      <c r="E76" s="67">
        <v>31</v>
      </c>
      <c r="F76" s="67">
        <v>31</v>
      </c>
      <c r="G76" s="67">
        <v>8</v>
      </c>
      <c r="H76" s="67">
        <v>19</v>
      </c>
      <c r="I76" s="67">
        <v>17</v>
      </c>
      <c r="J76" s="67">
        <v>30</v>
      </c>
      <c r="K76" s="107"/>
      <c r="L76" s="67">
        <v>48</v>
      </c>
      <c r="M76" s="67">
        <v>20</v>
      </c>
      <c r="N76" s="61">
        <f t="shared" si="11"/>
        <v>249</v>
      </c>
    </row>
    <row r="77" spans="1:14" ht="11.1" customHeight="1">
      <c r="A77" s="29" t="s">
        <v>150</v>
      </c>
      <c r="B77" s="67">
        <v>0</v>
      </c>
      <c r="C77" s="67">
        <v>0</v>
      </c>
      <c r="D77" s="67">
        <v>17</v>
      </c>
      <c r="E77" s="67">
        <v>0</v>
      </c>
      <c r="F77" s="67">
        <v>62</v>
      </c>
      <c r="G77" s="67">
        <v>14</v>
      </c>
      <c r="H77" s="67">
        <v>24</v>
      </c>
      <c r="I77" s="67">
        <v>11</v>
      </c>
      <c r="J77" s="67">
        <v>24</v>
      </c>
      <c r="K77" s="107"/>
      <c r="L77" s="67">
        <v>17</v>
      </c>
      <c r="M77" s="67">
        <v>14</v>
      </c>
      <c r="N77" s="61">
        <f t="shared" si="11"/>
        <v>183</v>
      </c>
    </row>
    <row r="78" spans="1:14" ht="11.1" customHeight="1">
      <c r="A78" s="29" t="s">
        <v>194</v>
      </c>
      <c r="B78" s="67">
        <v>0</v>
      </c>
      <c r="C78" s="67">
        <v>0</v>
      </c>
      <c r="D78" s="67">
        <v>0</v>
      </c>
      <c r="E78" s="67">
        <v>0</v>
      </c>
      <c r="F78" s="67">
        <v>0</v>
      </c>
      <c r="G78" s="67">
        <v>11</v>
      </c>
      <c r="H78" s="67">
        <v>19</v>
      </c>
      <c r="I78" s="67">
        <v>13</v>
      </c>
      <c r="J78" s="67">
        <v>24</v>
      </c>
      <c r="K78" s="107"/>
      <c r="L78" s="67">
        <v>22</v>
      </c>
      <c r="M78" s="67">
        <v>22</v>
      </c>
      <c r="N78" s="61">
        <f t="shared" si="11"/>
        <v>111</v>
      </c>
    </row>
    <row r="79" spans="1:14" ht="11.1" customHeight="1">
      <c r="A79" s="29" t="s">
        <v>188</v>
      </c>
      <c r="B79" s="67">
        <v>0</v>
      </c>
      <c r="C79" s="67">
        <v>0</v>
      </c>
      <c r="D79" s="67">
        <v>0</v>
      </c>
      <c r="E79" s="67">
        <v>19</v>
      </c>
      <c r="F79" s="67">
        <v>25</v>
      </c>
      <c r="G79" s="67">
        <v>12</v>
      </c>
      <c r="H79" s="67">
        <v>6</v>
      </c>
      <c r="I79" s="67">
        <v>14</v>
      </c>
      <c r="J79" s="67">
        <v>17</v>
      </c>
      <c r="K79" s="107"/>
      <c r="L79" s="67">
        <v>7</v>
      </c>
      <c r="M79" s="67">
        <v>10</v>
      </c>
      <c r="N79" s="61">
        <f t="shared" si="11"/>
        <v>110</v>
      </c>
    </row>
    <row r="80" spans="1:14" ht="11.1" customHeight="1">
      <c r="A80" s="29" t="s">
        <v>153</v>
      </c>
      <c r="B80" s="67">
        <v>47</v>
      </c>
      <c r="C80" s="67">
        <v>27</v>
      </c>
      <c r="D80" s="67">
        <v>26</v>
      </c>
      <c r="E80" s="67">
        <v>0</v>
      </c>
      <c r="F80" s="67">
        <v>0</v>
      </c>
      <c r="G80" s="67">
        <v>0</v>
      </c>
      <c r="H80" s="67">
        <v>0</v>
      </c>
      <c r="I80" s="67">
        <v>0</v>
      </c>
      <c r="J80" s="67">
        <v>0</v>
      </c>
      <c r="K80" s="107"/>
      <c r="L80" s="67">
        <v>0</v>
      </c>
      <c r="M80" s="67">
        <v>0</v>
      </c>
      <c r="N80" s="61">
        <f t="shared" si="11"/>
        <v>100</v>
      </c>
    </row>
    <row r="81" spans="1:14" ht="11.1" customHeight="1">
      <c r="A81" s="29" t="s">
        <v>158</v>
      </c>
      <c r="B81" s="67">
        <v>0</v>
      </c>
      <c r="C81" s="67">
        <v>0</v>
      </c>
      <c r="D81" s="67">
        <v>0</v>
      </c>
      <c r="E81" s="67">
        <v>30</v>
      </c>
      <c r="F81" s="67">
        <v>64</v>
      </c>
      <c r="G81" s="67">
        <v>0</v>
      </c>
      <c r="H81" s="67">
        <v>0</v>
      </c>
      <c r="I81" s="67">
        <v>0</v>
      </c>
      <c r="J81" s="67">
        <v>0</v>
      </c>
      <c r="K81" s="107"/>
      <c r="L81" s="67">
        <v>0</v>
      </c>
      <c r="M81" s="67">
        <v>0</v>
      </c>
      <c r="N81" s="61">
        <f t="shared" si="11"/>
        <v>94</v>
      </c>
    </row>
    <row r="82" spans="1:14" ht="11.1" customHeight="1">
      <c r="A82" s="29" t="s">
        <v>169</v>
      </c>
      <c r="B82" s="67">
        <v>0</v>
      </c>
      <c r="C82" s="67">
        <v>13</v>
      </c>
      <c r="D82" s="67">
        <v>11</v>
      </c>
      <c r="E82" s="67">
        <v>13</v>
      </c>
      <c r="F82" s="67">
        <v>25</v>
      </c>
      <c r="G82" s="67">
        <v>0</v>
      </c>
      <c r="H82" s="67">
        <v>0</v>
      </c>
      <c r="I82" s="67">
        <v>0</v>
      </c>
      <c r="J82" s="67">
        <v>0</v>
      </c>
      <c r="K82" s="107"/>
      <c r="L82" s="67">
        <v>0</v>
      </c>
      <c r="M82" s="67">
        <v>0</v>
      </c>
      <c r="N82" s="61">
        <f t="shared" si="11"/>
        <v>62</v>
      </c>
    </row>
    <row r="83" spans="1:14" ht="11.1" customHeight="1">
      <c r="A83" s="29" t="s">
        <v>228</v>
      </c>
      <c r="B83" s="67">
        <v>12</v>
      </c>
      <c r="C83" s="67">
        <v>4</v>
      </c>
      <c r="D83" s="67">
        <v>2</v>
      </c>
      <c r="E83" s="67">
        <v>25</v>
      </c>
      <c r="F83" s="67">
        <v>0</v>
      </c>
      <c r="G83" s="67">
        <v>0</v>
      </c>
      <c r="H83" s="67">
        <v>0</v>
      </c>
      <c r="I83" s="67">
        <v>0</v>
      </c>
      <c r="J83" s="67">
        <v>0</v>
      </c>
      <c r="K83" s="107"/>
      <c r="L83" s="67">
        <v>0</v>
      </c>
      <c r="M83" s="67">
        <v>0</v>
      </c>
      <c r="N83" s="61">
        <f t="shared" si="11"/>
        <v>43</v>
      </c>
    </row>
    <row r="84" spans="1:14" ht="11.1" customHeight="1">
      <c r="A84" s="29" t="s">
        <v>151</v>
      </c>
      <c r="B84" s="67">
        <v>0</v>
      </c>
      <c r="C84" s="67">
        <v>0</v>
      </c>
      <c r="D84" s="67">
        <v>0</v>
      </c>
      <c r="E84" s="67">
        <v>21</v>
      </c>
      <c r="F84" s="67">
        <v>0</v>
      </c>
      <c r="G84" s="67">
        <v>0</v>
      </c>
      <c r="H84" s="67">
        <v>0</v>
      </c>
      <c r="I84" s="67">
        <v>0</v>
      </c>
      <c r="J84" s="67">
        <v>0</v>
      </c>
      <c r="K84" s="107"/>
      <c r="L84" s="67">
        <v>0</v>
      </c>
      <c r="M84" s="67">
        <v>0</v>
      </c>
      <c r="N84" s="61">
        <f t="shared" si="11"/>
        <v>21</v>
      </c>
    </row>
    <row r="85" spans="1:14" ht="11.1" customHeight="1">
      <c r="A85" s="29" t="s">
        <v>143</v>
      </c>
      <c r="B85" s="67">
        <v>4</v>
      </c>
      <c r="C85" s="67">
        <v>4</v>
      </c>
      <c r="D85" s="67">
        <v>0</v>
      </c>
      <c r="E85" s="67">
        <v>0</v>
      </c>
      <c r="F85" s="67">
        <v>0</v>
      </c>
      <c r="G85" s="67">
        <v>0</v>
      </c>
      <c r="H85" s="67">
        <v>0</v>
      </c>
      <c r="I85" s="67">
        <v>0</v>
      </c>
      <c r="J85" s="67">
        <v>0</v>
      </c>
      <c r="K85" s="107"/>
      <c r="L85" s="67">
        <v>0</v>
      </c>
      <c r="M85" s="67">
        <v>0</v>
      </c>
      <c r="N85" s="61">
        <f t="shared" si="11"/>
        <v>8</v>
      </c>
    </row>
    <row r="86" spans="1:14" ht="11.1" customHeight="1" thickBot="1">
      <c r="A86" s="29" t="s">
        <v>345</v>
      </c>
      <c r="B86" s="67">
        <v>4</v>
      </c>
      <c r="C86" s="67">
        <v>0</v>
      </c>
      <c r="D86" s="67">
        <v>0</v>
      </c>
      <c r="E86" s="67">
        <v>0</v>
      </c>
      <c r="F86" s="67">
        <v>0</v>
      </c>
      <c r="G86" s="67">
        <v>0</v>
      </c>
      <c r="H86" s="67">
        <v>0</v>
      </c>
      <c r="I86" s="67">
        <v>0</v>
      </c>
      <c r="J86" s="67">
        <v>0</v>
      </c>
      <c r="K86" s="107"/>
      <c r="L86" s="67">
        <v>0</v>
      </c>
      <c r="M86" s="67">
        <v>0</v>
      </c>
      <c r="N86" s="61">
        <f t="shared" si="11"/>
        <v>4</v>
      </c>
    </row>
    <row r="87" spans="1:14" ht="11.1" customHeight="1" thickBot="1">
      <c r="A87" s="167" t="s">
        <v>195</v>
      </c>
      <c r="B87" s="179">
        <f>SUM(B88:B89)</f>
        <v>62</v>
      </c>
      <c r="C87" s="179">
        <f t="shared" ref="C87:N87" si="12">SUM(C88:C89)</f>
        <v>63</v>
      </c>
      <c r="D87" s="179">
        <f t="shared" si="12"/>
        <v>139</v>
      </c>
      <c r="E87" s="179">
        <f t="shared" si="12"/>
        <v>142</v>
      </c>
      <c r="F87" s="179">
        <f t="shared" si="12"/>
        <v>154</v>
      </c>
      <c r="G87" s="179">
        <f t="shared" si="12"/>
        <v>126</v>
      </c>
      <c r="H87" s="179">
        <f t="shared" si="12"/>
        <v>146</v>
      </c>
      <c r="I87" s="179">
        <f t="shared" si="12"/>
        <v>166</v>
      </c>
      <c r="J87" s="179">
        <f t="shared" si="12"/>
        <v>137</v>
      </c>
      <c r="K87" s="235"/>
      <c r="L87" s="179">
        <f t="shared" si="12"/>
        <v>122</v>
      </c>
      <c r="M87" s="179">
        <f t="shared" si="12"/>
        <v>133</v>
      </c>
      <c r="N87" s="179">
        <f t="shared" si="12"/>
        <v>1390</v>
      </c>
    </row>
    <row r="88" spans="1:14" ht="11.1" customHeight="1">
      <c r="A88" s="27" t="s">
        <v>197</v>
      </c>
      <c r="B88" s="70">
        <v>62</v>
      </c>
      <c r="C88" s="70">
        <v>63</v>
      </c>
      <c r="D88" s="70">
        <v>105</v>
      </c>
      <c r="E88" s="70">
        <v>122</v>
      </c>
      <c r="F88" s="70">
        <v>142</v>
      </c>
      <c r="G88" s="70">
        <v>93</v>
      </c>
      <c r="H88" s="70">
        <v>114</v>
      </c>
      <c r="I88" s="70">
        <v>126</v>
      </c>
      <c r="J88" s="70">
        <v>106</v>
      </c>
      <c r="K88" s="105"/>
      <c r="L88" s="70">
        <v>91</v>
      </c>
      <c r="M88" s="70">
        <v>83</v>
      </c>
      <c r="N88" s="57">
        <f t="shared" ref="N88:N89" si="13">SUM(B88:M88)</f>
        <v>1107</v>
      </c>
    </row>
    <row r="89" spans="1:14" ht="11.1" customHeight="1" thickBot="1">
      <c r="A89" s="31" t="s">
        <v>198</v>
      </c>
      <c r="B89" s="71">
        <v>0</v>
      </c>
      <c r="C89" s="71">
        <v>0</v>
      </c>
      <c r="D89" s="71">
        <v>34</v>
      </c>
      <c r="E89" s="71">
        <v>20</v>
      </c>
      <c r="F89" s="71">
        <v>12</v>
      </c>
      <c r="G89" s="71">
        <v>33</v>
      </c>
      <c r="H89" s="71">
        <v>32</v>
      </c>
      <c r="I89" s="71">
        <v>40</v>
      </c>
      <c r="J89" s="71">
        <v>31</v>
      </c>
      <c r="K89" s="106"/>
      <c r="L89" s="71">
        <v>31</v>
      </c>
      <c r="M89" s="71">
        <v>50</v>
      </c>
      <c r="N89" s="66">
        <f t="shared" si="13"/>
        <v>283</v>
      </c>
    </row>
    <row r="90" spans="1:14" ht="14.1" customHeight="1" thickBot="1">
      <c r="A90" s="47" t="s">
        <v>230</v>
      </c>
      <c r="B90" s="75">
        <f>B91+B104+B113+B121+B146</f>
        <v>1008</v>
      </c>
      <c r="C90" s="75">
        <f t="shared" ref="C90:N90" si="14">C91+C104+C113+C121+C146</f>
        <v>1143</v>
      </c>
      <c r="D90" s="75">
        <f t="shared" si="14"/>
        <v>3150</v>
      </c>
      <c r="E90" s="75">
        <f t="shared" si="14"/>
        <v>5011</v>
      </c>
      <c r="F90" s="75">
        <f t="shared" si="14"/>
        <v>4424</v>
      </c>
      <c r="G90" s="75">
        <f t="shared" si="14"/>
        <v>2633</v>
      </c>
      <c r="H90" s="75">
        <f t="shared" si="14"/>
        <v>3167</v>
      </c>
      <c r="I90" s="75">
        <f t="shared" si="14"/>
        <v>2039</v>
      </c>
      <c r="J90" s="75">
        <f t="shared" si="14"/>
        <v>1121</v>
      </c>
      <c r="K90" s="239"/>
      <c r="L90" s="75">
        <f t="shared" si="14"/>
        <v>2064</v>
      </c>
      <c r="M90" s="75">
        <f t="shared" si="14"/>
        <v>1113</v>
      </c>
      <c r="N90" s="75">
        <f t="shared" si="14"/>
        <v>26873</v>
      </c>
    </row>
    <row r="91" spans="1:14" ht="14.1" customHeight="1" thickBot="1">
      <c r="A91" s="172" t="s">
        <v>216</v>
      </c>
      <c r="B91" s="173">
        <f>SUM(B92:B103)</f>
        <v>558</v>
      </c>
      <c r="C91" s="173">
        <f t="shared" ref="C91:N91" si="15">SUM(C92:C103)</f>
        <v>793</v>
      </c>
      <c r="D91" s="173">
        <f t="shared" si="15"/>
        <v>2597</v>
      </c>
      <c r="E91" s="173">
        <f t="shared" si="15"/>
        <v>4271</v>
      </c>
      <c r="F91" s="173">
        <f t="shared" si="15"/>
        <v>3903</v>
      </c>
      <c r="G91" s="173">
        <f t="shared" si="15"/>
        <v>2056</v>
      </c>
      <c r="H91" s="173">
        <f t="shared" si="15"/>
        <v>2419</v>
      </c>
      <c r="I91" s="173">
        <f t="shared" si="15"/>
        <v>1189</v>
      </c>
      <c r="J91" s="173">
        <f t="shared" si="15"/>
        <v>656</v>
      </c>
      <c r="K91" s="236"/>
      <c r="L91" s="173">
        <f t="shared" si="15"/>
        <v>1587</v>
      </c>
      <c r="M91" s="173">
        <f t="shared" si="15"/>
        <v>734</v>
      </c>
      <c r="N91" s="231">
        <f t="shared" si="15"/>
        <v>20763</v>
      </c>
    </row>
    <row r="92" spans="1:14">
      <c r="A92" s="72" t="s">
        <v>10</v>
      </c>
      <c r="B92" s="76">
        <v>501</v>
      </c>
      <c r="C92" s="70">
        <v>687</v>
      </c>
      <c r="D92" s="70">
        <v>2541</v>
      </c>
      <c r="E92" s="70">
        <v>4200</v>
      </c>
      <c r="F92" s="70">
        <v>3831</v>
      </c>
      <c r="G92" s="70">
        <v>1991</v>
      </c>
      <c r="H92" s="70">
        <v>2117</v>
      </c>
      <c r="I92" s="70">
        <v>1003</v>
      </c>
      <c r="J92" s="70">
        <v>603</v>
      </c>
      <c r="K92" s="105"/>
      <c r="L92" s="70">
        <v>1508</v>
      </c>
      <c r="M92" s="70">
        <v>709</v>
      </c>
      <c r="N92" s="57">
        <f t="shared" ref="N92:N103" si="16">SUM(B92:M92)</f>
        <v>19691</v>
      </c>
    </row>
    <row r="93" spans="1:14">
      <c r="A93" s="14" t="s">
        <v>15</v>
      </c>
      <c r="B93" s="67">
        <v>8</v>
      </c>
      <c r="C93" s="67">
        <v>37</v>
      </c>
      <c r="D93" s="67">
        <v>18</v>
      </c>
      <c r="E93" s="67">
        <v>35</v>
      </c>
      <c r="F93" s="67">
        <v>38</v>
      </c>
      <c r="G93" s="67">
        <v>20</v>
      </c>
      <c r="H93" s="67">
        <v>126</v>
      </c>
      <c r="I93" s="67">
        <v>53</v>
      </c>
      <c r="J93" s="67">
        <v>10</v>
      </c>
      <c r="K93" s="107"/>
      <c r="L93" s="67">
        <v>11</v>
      </c>
      <c r="M93" s="67">
        <v>1</v>
      </c>
      <c r="N93" s="61">
        <f t="shared" si="16"/>
        <v>357</v>
      </c>
    </row>
    <row r="94" spans="1:14">
      <c r="A94" s="14" t="s">
        <v>25</v>
      </c>
      <c r="B94" s="67">
        <v>8</v>
      </c>
      <c r="C94" s="67">
        <v>38</v>
      </c>
      <c r="D94" s="67">
        <v>0</v>
      </c>
      <c r="E94" s="67">
        <v>13</v>
      </c>
      <c r="F94" s="67">
        <v>0</v>
      </c>
      <c r="G94" s="67">
        <v>10</v>
      </c>
      <c r="H94" s="67">
        <v>55</v>
      </c>
      <c r="I94" s="67">
        <v>18</v>
      </c>
      <c r="J94" s="67">
        <v>11</v>
      </c>
      <c r="K94" s="107"/>
      <c r="L94" s="67">
        <v>4</v>
      </c>
      <c r="M94" s="67">
        <v>3</v>
      </c>
      <c r="N94" s="61">
        <f t="shared" si="16"/>
        <v>160</v>
      </c>
    </row>
    <row r="95" spans="1:14">
      <c r="A95" s="77" t="s">
        <v>13</v>
      </c>
      <c r="B95" s="67">
        <v>3</v>
      </c>
      <c r="C95" s="67">
        <v>9</v>
      </c>
      <c r="D95" s="67">
        <v>14</v>
      </c>
      <c r="E95" s="67">
        <v>2</v>
      </c>
      <c r="F95" s="67">
        <v>0</v>
      </c>
      <c r="G95" s="67">
        <v>11</v>
      </c>
      <c r="H95" s="67">
        <v>22</v>
      </c>
      <c r="I95" s="67">
        <v>23</v>
      </c>
      <c r="J95" s="67">
        <v>11</v>
      </c>
      <c r="K95" s="107"/>
      <c r="L95" s="67">
        <v>16</v>
      </c>
      <c r="M95" s="67">
        <v>1</v>
      </c>
      <c r="N95" s="61">
        <f t="shared" si="16"/>
        <v>112</v>
      </c>
    </row>
    <row r="96" spans="1:14">
      <c r="A96" s="14" t="s">
        <v>12</v>
      </c>
      <c r="B96" s="67">
        <v>0</v>
      </c>
      <c r="C96" s="67">
        <v>7</v>
      </c>
      <c r="D96" s="67">
        <v>16</v>
      </c>
      <c r="E96" s="67">
        <v>1</v>
      </c>
      <c r="F96" s="67">
        <v>11</v>
      </c>
      <c r="G96" s="67">
        <v>12</v>
      </c>
      <c r="H96" s="67">
        <v>30</v>
      </c>
      <c r="I96" s="67">
        <v>9</v>
      </c>
      <c r="J96" s="67">
        <v>5</v>
      </c>
      <c r="K96" s="107"/>
      <c r="L96" s="67">
        <v>8</v>
      </c>
      <c r="M96" s="67">
        <v>10</v>
      </c>
      <c r="N96" s="61">
        <f t="shared" si="16"/>
        <v>109</v>
      </c>
    </row>
    <row r="97" spans="1:14">
      <c r="A97" s="14" t="s">
        <v>11</v>
      </c>
      <c r="B97" s="67">
        <v>23</v>
      </c>
      <c r="C97" s="67">
        <v>2</v>
      </c>
      <c r="D97" s="67">
        <v>0</v>
      </c>
      <c r="E97" s="67">
        <v>9</v>
      </c>
      <c r="F97" s="67">
        <v>0</v>
      </c>
      <c r="G97" s="67">
        <v>7</v>
      </c>
      <c r="H97" s="67">
        <v>7</v>
      </c>
      <c r="I97" s="67">
        <v>50</v>
      </c>
      <c r="J97" s="67">
        <v>0</v>
      </c>
      <c r="K97" s="107"/>
      <c r="L97" s="67">
        <v>7</v>
      </c>
      <c r="M97" s="67">
        <v>0</v>
      </c>
      <c r="N97" s="61">
        <f t="shared" si="16"/>
        <v>105</v>
      </c>
    </row>
    <row r="98" spans="1:14">
      <c r="A98" s="14" t="s">
        <v>27</v>
      </c>
      <c r="B98" s="67">
        <v>0</v>
      </c>
      <c r="C98" s="67">
        <v>0</v>
      </c>
      <c r="D98" s="67">
        <v>0</v>
      </c>
      <c r="E98" s="67">
        <v>0</v>
      </c>
      <c r="F98" s="67">
        <v>0</v>
      </c>
      <c r="G98" s="67">
        <v>3</v>
      </c>
      <c r="H98" s="67">
        <v>44</v>
      </c>
      <c r="I98" s="67">
        <v>10</v>
      </c>
      <c r="J98" s="67">
        <v>9</v>
      </c>
      <c r="K98" s="107"/>
      <c r="L98" s="67">
        <v>7</v>
      </c>
      <c r="M98" s="67">
        <v>6</v>
      </c>
      <c r="N98" s="61">
        <f t="shared" si="16"/>
        <v>79</v>
      </c>
    </row>
    <row r="99" spans="1:14">
      <c r="A99" s="18" t="s">
        <v>24</v>
      </c>
      <c r="B99" s="67">
        <v>0</v>
      </c>
      <c r="C99" s="67">
        <v>0</v>
      </c>
      <c r="D99" s="67">
        <v>0</v>
      </c>
      <c r="E99" s="67">
        <v>0</v>
      </c>
      <c r="F99" s="67">
        <v>0</v>
      </c>
      <c r="G99" s="67">
        <v>2</v>
      </c>
      <c r="H99" s="67">
        <v>10</v>
      </c>
      <c r="I99" s="67">
        <v>23</v>
      </c>
      <c r="J99" s="67">
        <v>7</v>
      </c>
      <c r="K99" s="107"/>
      <c r="L99" s="67">
        <v>15</v>
      </c>
      <c r="M99" s="67">
        <v>4</v>
      </c>
      <c r="N99" s="61">
        <f t="shared" si="16"/>
        <v>61</v>
      </c>
    </row>
    <row r="100" spans="1:14">
      <c r="A100" s="14" t="s">
        <v>14</v>
      </c>
      <c r="B100" s="67">
        <v>0</v>
      </c>
      <c r="C100" s="67">
        <v>5</v>
      </c>
      <c r="D100" s="67">
        <v>6</v>
      </c>
      <c r="E100" s="67">
        <v>11</v>
      </c>
      <c r="F100" s="67">
        <v>6</v>
      </c>
      <c r="G100" s="67">
        <v>0</v>
      </c>
      <c r="H100" s="67">
        <v>8</v>
      </c>
      <c r="I100" s="67">
        <v>0</v>
      </c>
      <c r="J100" s="67">
        <v>0</v>
      </c>
      <c r="K100" s="107"/>
      <c r="L100" s="67">
        <v>11</v>
      </c>
      <c r="M100" s="67">
        <v>0</v>
      </c>
      <c r="N100" s="61">
        <f t="shared" si="16"/>
        <v>47</v>
      </c>
    </row>
    <row r="101" spans="1:14">
      <c r="A101" s="14" t="s">
        <v>22</v>
      </c>
      <c r="B101" s="67">
        <v>15</v>
      </c>
      <c r="C101" s="67">
        <v>7</v>
      </c>
      <c r="D101" s="67">
        <v>0</v>
      </c>
      <c r="E101" s="67">
        <v>0</v>
      </c>
      <c r="F101" s="67">
        <v>17</v>
      </c>
      <c r="G101" s="67">
        <v>0</v>
      </c>
      <c r="H101" s="67">
        <v>0</v>
      </c>
      <c r="I101" s="67">
        <v>0</v>
      </c>
      <c r="J101" s="67">
        <v>0</v>
      </c>
      <c r="K101" s="107"/>
      <c r="L101" s="67">
        <v>0</v>
      </c>
      <c r="M101" s="67">
        <v>0</v>
      </c>
      <c r="N101" s="61">
        <f t="shared" si="16"/>
        <v>39</v>
      </c>
    </row>
    <row r="102" spans="1:14">
      <c r="A102" s="77" t="s">
        <v>29</v>
      </c>
      <c r="B102" s="67">
        <v>0</v>
      </c>
      <c r="C102" s="67">
        <v>0</v>
      </c>
      <c r="D102" s="67">
        <v>2</v>
      </c>
      <c r="E102" s="67">
        <v>0</v>
      </c>
      <c r="F102" s="67">
        <v>0</v>
      </c>
      <c r="G102" s="67">
        <v>0</v>
      </c>
      <c r="H102" s="67">
        <v>0</v>
      </c>
      <c r="I102" s="67">
        <v>0</v>
      </c>
      <c r="J102" s="67">
        <v>0</v>
      </c>
      <c r="K102" s="107"/>
      <c r="L102" s="67">
        <v>0</v>
      </c>
      <c r="M102" s="67">
        <v>0</v>
      </c>
      <c r="N102" s="61">
        <f t="shared" si="16"/>
        <v>2</v>
      </c>
    </row>
    <row r="103" spans="1:14" ht="13.5" thickBot="1">
      <c r="A103" s="238" t="s">
        <v>26</v>
      </c>
      <c r="B103" s="99">
        <v>0</v>
      </c>
      <c r="C103" s="99">
        <v>1</v>
      </c>
      <c r="D103" s="99">
        <v>0</v>
      </c>
      <c r="E103" s="99">
        <v>0</v>
      </c>
      <c r="F103" s="99">
        <v>0</v>
      </c>
      <c r="G103" s="99">
        <v>0</v>
      </c>
      <c r="H103" s="99">
        <v>0</v>
      </c>
      <c r="I103" s="99">
        <v>0</v>
      </c>
      <c r="J103" s="99">
        <v>0</v>
      </c>
      <c r="K103" s="233"/>
      <c r="L103" s="99">
        <v>0</v>
      </c>
      <c r="M103" s="99">
        <v>0</v>
      </c>
      <c r="N103" s="73">
        <f t="shared" si="16"/>
        <v>1</v>
      </c>
    </row>
    <row r="104" spans="1:14" ht="13.5" thickBot="1">
      <c r="A104" s="178" t="s">
        <v>337</v>
      </c>
      <c r="B104" s="173">
        <f t="shared" ref="B104:J104" si="17">SUM(B105:B112)</f>
        <v>25</v>
      </c>
      <c r="C104" s="173">
        <f t="shared" si="17"/>
        <v>35</v>
      </c>
      <c r="D104" s="173">
        <f t="shared" si="17"/>
        <v>84</v>
      </c>
      <c r="E104" s="173">
        <f t="shared" si="17"/>
        <v>5</v>
      </c>
      <c r="F104" s="173">
        <f t="shared" si="17"/>
        <v>10</v>
      </c>
      <c r="G104" s="173">
        <f t="shared" si="17"/>
        <v>30</v>
      </c>
      <c r="H104" s="173">
        <f t="shared" si="17"/>
        <v>31</v>
      </c>
      <c r="I104" s="173">
        <f t="shared" si="17"/>
        <v>46</v>
      </c>
      <c r="J104" s="173">
        <f t="shared" si="17"/>
        <v>26</v>
      </c>
      <c r="K104" s="236"/>
      <c r="L104" s="173">
        <f>SUM(L105:L112)</f>
        <v>24</v>
      </c>
      <c r="M104" s="173">
        <f>SUM(M105:M112)</f>
        <v>57</v>
      </c>
      <c r="N104" s="101">
        <f>SUM(N105:N112)</f>
        <v>373</v>
      </c>
    </row>
    <row r="105" spans="1:14">
      <c r="A105" s="72" t="s">
        <v>124</v>
      </c>
      <c r="B105" s="70">
        <v>0</v>
      </c>
      <c r="C105" s="70">
        <v>7</v>
      </c>
      <c r="D105" s="70">
        <v>45</v>
      </c>
      <c r="E105" s="70">
        <v>0</v>
      </c>
      <c r="F105" s="70">
        <v>2</v>
      </c>
      <c r="G105" s="70">
        <v>13</v>
      </c>
      <c r="H105" s="70">
        <v>14</v>
      </c>
      <c r="I105" s="70">
        <v>22</v>
      </c>
      <c r="J105" s="70">
        <v>12</v>
      </c>
      <c r="K105" s="105"/>
      <c r="L105" s="70">
        <v>4</v>
      </c>
      <c r="M105" s="70">
        <v>5</v>
      </c>
      <c r="N105" s="57">
        <f t="shared" ref="N105:N112" si="18">SUM(B105:M105)</f>
        <v>124</v>
      </c>
    </row>
    <row r="106" spans="1:14">
      <c r="A106" s="29" t="s">
        <v>223</v>
      </c>
      <c r="B106" s="67">
        <v>5</v>
      </c>
      <c r="C106" s="67">
        <v>7</v>
      </c>
      <c r="D106" s="67">
        <v>22</v>
      </c>
      <c r="E106" s="67">
        <v>0</v>
      </c>
      <c r="F106" s="67">
        <v>0</v>
      </c>
      <c r="G106" s="67">
        <v>7</v>
      </c>
      <c r="H106" s="67">
        <v>13</v>
      </c>
      <c r="I106" s="67">
        <v>19</v>
      </c>
      <c r="J106" s="67">
        <v>9</v>
      </c>
      <c r="K106" s="107"/>
      <c r="L106" s="67">
        <v>14</v>
      </c>
      <c r="M106" s="67">
        <v>24</v>
      </c>
      <c r="N106" s="61">
        <f t="shared" si="18"/>
        <v>120</v>
      </c>
    </row>
    <row r="107" spans="1:14">
      <c r="A107" s="29" t="s">
        <v>114</v>
      </c>
      <c r="B107" s="67">
        <v>20</v>
      </c>
      <c r="C107" s="67">
        <v>11</v>
      </c>
      <c r="D107" s="67">
        <v>16</v>
      </c>
      <c r="E107" s="67">
        <v>5</v>
      </c>
      <c r="F107" s="67">
        <v>4</v>
      </c>
      <c r="G107" s="67">
        <v>10</v>
      </c>
      <c r="H107" s="67">
        <v>4</v>
      </c>
      <c r="I107" s="67">
        <v>0</v>
      </c>
      <c r="J107" s="67">
        <v>5</v>
      </c>
      <c r="K107" s="107"/>
      <c r="L107" s="67">
        <v>1</v>
      </c>
      <c r="M107" s="67">
        <v>22</v>
      </c>
      <c r="N107" s="61">
        <f t="shared" si="18"/>
        <v>98</v>
      </c>
    </row>
    <row r="108" spans="1:14">
      <c r="A108" s="29" t="s">
        <v>123</v>
      </c>
      <c r="B108" s="67">
        <v>0</v>
      </c>
      <c r="C108" s="67">
        <v>3</v>
      </c>
      <c r="D108" s="67">
        <v>0</v>
      </c>
      <c r="E108" s="67">
        <v>0</v>
      </c>
      <c r="F108" s="67">
        <v>0</v>
      </c>
      <c r="G108" s="67">
        <v>0</v>
      </c>
      <c r="H108" s="67">
        <v>0</v>
      </c>
      <c r="I108" s="67">
        <v>5</v>
      </c>
      <c r="J108" s="67">
        <v>0</v>
      </c>
      <c r="K108" s="107"/>
      <c r="L108" s="67">
        <v>5</v>
      </c>
      <c r="M108" s="67">
        <v>0</v>
      </c>
      <c r="N108" s="61">
        <f t="shared" si="18"/>
        <v>13</v>
      </c>
    </row>
    <row r="109" spans="1:14">
      <c r="A109" s="29" t="s">
        <v>165</v>
      </c>
      <c r="B109" s="67">
        <v>0</v>
      </c>
      <c r="C109" s="67">
        <v>7</v>
      </c>
      <c r="D109" s="67">
        <v>0</v>
      </c>
      <c r="E109" s="67">
        <v>0</v>
      </c>
      <c r="F109" s="67">
        <v>0</v>
      </c>
      <c r="G109" s="67">
        <v>0</v>
      </c>
      <c r="H109" s="67">
        <v>0</v>
      </c>
      <c r="I109" s="67">
        <v>0</v>
      </c>
      <c r="J109" s="67">
        <v>0</v>
      </c>
      <c r="K109" s="107"/>
      <c r="L109" s="67">
        <v>0</v>
      </c>
      <c r="M109" s="67">
        <v>0</v>
      </c>
      <c r="N109" s="61">
        <f t="shared" si="18"/>
        <v>7</v>
      </c>
    </row>
    <row r="110" spans="1:14">
      <c r="A110" s="37" t="s">
        <v>112</v>
      </c>
      <c r="B110" s="67">
        <v>0</v>
      </c>
      <c r="C110" s="67">
        <v>0</v>
      </c>
      <c r="D110" s="67">
        <v>1</v>
      </c>
      <c r="E110" s="67">
        <v>0</v>
      </c>
      <c r="F110" s="67">
        <v>4</v>
      </c>
      <c r="G110" s="67">
        <v>0</v>
      </c>
      <c r="H110" s="67">
        <v>0</v>
      </c>
      <c r="I110" s="67">
        <v>0</v>
      </c>
      <c r="J110" s="67">
        <v>0</v>
      </c>
      <c r="K110" s="107"/>
      <c r="L110" s="67">
        <v>0</v>
      </c>
      <c r="M110" s="67">
        <v>0</v>
      </c>
      <c r="N110" s="61">
        <f t="shared" si="18"/>
        <v>5</v>
      </c>
    </row>
    <row r="111" spans="1:14">
      <c r="A111" s="29" t="s">
        <v>213</v>
      </c>
      <c r="B111" s="67">
        <v>0</v>
      </c>
      <c r="C111" s="67">
        <v>0</v>
      </c>
      <c r="D111" s="67">
        <v>0</v>
      </c>
      <c r="E111" s="67">
        <v>0</v>
      </c>
      <c r="F111" s="67">
        <v>0</v>
      </c>
      <c r="G111" s="67">
        <v>0</v>
      </c>
      <c r="H111" s="67">
        <v>0</v>
      </c>
      <c r="I111" s="67">
        <v>0</v>
      </c>
      <c r="J111" s="67">
        <v>0</v>
      </c>
      <c r="K111" s="107"/>
      <c r="L111" s="67">
        <v>0</v>
      </c>
      <c r="M111" s="67">
        <v>4</v>
      </c>
      <c r="N111" s="61">
        <f t="shared" si="18"/>
        <v>4</v>
      </c>
    </row>
    <row r="112" spans="1:14" ht="13.5" thickBot="1">
      <c r="A112" s="29" t="s">
        <v>151</v>
      </c>
      <c r="B112" s="67">
        <v>0</v>
      </c>
      <c r="C112" s="67">
        <v>0</v>
      </c>
      <c r="D112" s="67">
        <v>0</v>
      </c>
      <c r="E112" s="67">
        <v>0</v>
      </c>
      <c r="F112" s="67">
        <v>0</v>
      </c>
      <c r="G112" s="67">
        <v>0</v>
      </c>
      <c r="H112" s="67">
        <v>0</v>
      </c>
      <c r="I112" s="67">
        <v>0</v>
      </c>
      <c r="J112" s="67">
        <v>0</v>
      </c>
      <c r="K112" s="107"/>
      <c r="L112" s="67">
        <v>0</v>
      </c>
      <c r="M112" s="67">
        <v>2</v>
      </c>
      <c r="N112" s="66">
        <f t="shared" si="18"/>
        <v>2</v>
      </c>
    </row>
    <row r="113" spans="1:14" ht="13.5" thickBot="1">
      <c r="A113" s="169" t="s">
        <v>77</v>
      </c>
      <c r="B113" s="179">
        <f>SUM(B114:B120)</f>
        <v>63</v>
      </c>
      <c r="C113" s="179">
        <f t="shared" ref="C113:N113" si="19">SUM(C114:C120)</f>
        <v>35</v>
      </c>
      <c r="D113" s="179">
        <f t="shared" si="19"/>
        <v>62</v>
      </c>
      <c r="E113" s="179">
        <f t="shared" si="19"/>
        <v>107</v>
      </c>
      <c r="F113" s="179">
        <f t="shared" si="19"/>
        <v>63</v>
      </c>
      <c r="G113" s="179">
        <f t="shared" si="19"/>
        <v>72</v>
      </c>
      <c r="H113" s="179">
        <f t="shared" si="19"/>
        <v>113</v>
      </c>
      <c r="I113" s="179">
        <f t="shared" si="19"/>
        <v>76</v>
      </c>
      <c r="J113" s="179">
        <f t="shared" si="19"/>
        <v>46</v>
      </c>
      <c r="K113" s="235"/>
      <c r="L113" s="179">
        <f t="shared" si="19"/>
        <v>46</v>
      </c>
      <c r="M113" s="179">
        <f t="shared" si="19"/>
        <v>50</v>
      </c>
      <c r="N113" s="101">
        <f t="shared" si="19"/>
        <v>733</v>
      </c>
    </row>
    <row r="114" spans="1:14">
      <c r="A114" s="27" t="s">
        <v>96</v>
      </c>
      <c r="B114" s="70">
        <v>29</v>
      </c>
      <c r="C114" s="70">
        <v>19</v>
      </c>
      <c r="D114" s="70">
        <v>44</v>
      </c>
      <c r="E114" s="70">
        <v>79</v>
      </c>
      <c r="F114" s="70">
        <v>55</v>
      </c>
      <c r="G114" s="70">
        <v>44</v>
      </c>
      <c r="H114" s="70">
        <v>74</v>
      </c>
      <c r="I114" s="70">
        <v>36</v>
      </c>
      <c r="J114" s="70">
        <v>16</v>
      </c>
      <c r="K114" s="105"/>
      <c r="L114" s="70">
        <v>26</v>
      </c>
      <c r="M114" s="70">
        <v>21</v>
      </c>
      <c r="N114" s="57">
        <f t="shared" ref="N114:N120" si="20">SUM(B114:M114)</f>
        <v>443</v>
      </c>
    </row>
    <row r="115" spans="1:14">
      <c r="A115" s="29" t="s">
        <v>94</v>
      </c>
      <c r="B115" s="67">
        <v>12</v>
      </c>
      <c r="C115" s="67">
        <v>3</v>
      </c>
      <c r="D115" s="67">
        <v>18</v>
      </c>
      <c r="E115" s="67">
        <v>25</v>
      </c>
      <c r="F115" s="67">
        <v>8</v>
      </c>
      <c r="G115" s="67">
        <v>21</v>
      </c>
      <c r="H115" s="67">
        <v>26</v>
      </c>
      <c r="I115" s="67">
        <v>31</v>
      </c>
      <c r="J115" s="67">
        <v>8</v>
      </c>
      <c r="K115" s="107"/>
      <c r="L115" s="67">
        <v>6</v>
      </c>
      <c r="M115" s="67">
        <v>22</v>
      </c>
      <c r="N115" s="61">
        <f t="shared" si="20"/>
        <v>180</v>
      </c>
    </row>
    <row r="116" spans="1:14">
      <c r="A116" s="29" t="s">
        <v>102</v>
      </c>
      <c r="B116" s="67">
        <v>0</v>
      </c>
      <c r="C116" s="67">
        <v>0</v>
      </c>
      <c r="D116" s="67">
        <v>0</v>
      </c>
      <c r="E116" s="67">
        <v>0</v>
      </c>
      <c r="F116" s="67">
        <v>0</v>
      </c>
      <c r="G116" s="67">
        <v>5</v>
      </c>
      <c r="H116" s="67">
        <v>10</v>
      </c>
      <c r="I116" s="67">
        <v>5</v>
      </c>
      <c r="J116" s="67">
        <v>5</v>
      </c>
      <c r="K116" s="107"/>
      <c r="L116" s="67">
        <v>14</v>
      </c>
      <c r="M116" s="67">
        <v>5</v>
      </c>
      <c r="N116" s="61">
        <f t="shared" si="20"/>
        <v>44</v>
      </c>
    </row>
    <row r="117" spans="1:14">
      <c r="A117" s="29" t="s">
        <v>98</v>
      </c>
      <c r="B117" s="67">
        <v>22</v>
      </c>
      <c r="C117" s="67">
        <v>6</v>
      </c>
      <c r="D117" s="67">
        <v>0</v>
      </c>
      <c r="E117" s="67">
        <v>1</v>
      </c>
      <c r="F117" s="67">
        <v>0</v>
      </c>
      <c r="G117" s="67">
        <v>2</v>
      </c>
      <c r="H117" s="67">
        <v>3</v>
      </c>
      <c r="I117" s="67">
        <v>0</v>
      </c>
      <c r="J117" s="67">
        <v>4</v>
      </c>
      <c r="K117" s="107"/>
      <c r="L117" s="67">
        <v>0</v>
      </c>
      <c r="M117" s="67">
        <v>0</v>
      </c>
      <c r="N117" s="61">
        <f t="shared" si="20"/>
        <v>38</v>
      </c>
    </row>
    <row r="118" spans="1:14">
      <c r="A118" s="29" t="s">
        <v>95</v>
      </c>
      <c r="B118" s="67">
        <v>0</v>
      </c>
      <c r="C118" s="67">
        <v>0</v>
      </c>
      <c r="D118" s="67">
        <v>0</v>
      </c>
      <c r="E118" s="67">
        <v>2</v>
      </c>
      <c r="F118" s="67">
        <v>0</v>
      </c>
      <c r="G118" s="67">
        <v>0</v>
      </c>
      <c r="H118" s="67">
        <v>0</v>
      </c>
      <c r="I118" s="67">
        <v>4</v>
      </c>
      <c r="J118" s="67">
        <v>7</v>
      </c>
      <c r="K118" s="107"/>
      <c r="L118" s="67">
        <v>0</v>
      </c>
      <c r="M118" s="67">
        <v>2</v>
      </c>
      <c r="N118" s="61">
        <f t="shared" si="20"/>
        <v>15</v>
      </c>
    </row>
    <row r="119" spans="1:14">
      <c r="A119" s="29" t="s">
        <v>100</v>
      </c>
      <c r="B119" s="67">
        <v>0</v>
      </c>
      <c r="C119" s="67">
        <v>1</v>
      </c>
      <c r="D119" s="67">
        <v>0</v>
      </c>
      <c r="E119" s="67">
        <v>0</v>
      </c>
      <c r="F119" s="67">
        <v>0</v>
      </c>
      <c r="G119" s="67">
        <v>0</v>
      </c>
      <c r="H119" s="67">
        <v>0</v>
      </c>
      <c r="I119" s="67">
        <v>0</v>
      </c>
      <c r="J119" s="67">
        <v>6</v>
      </c>
      <c r="K119" s="107"/>
      <c r="L119" s="67">
        <v>0</v>
      </c>
      <c r="M119" s="67">
        <v>0</v>
      </c>
      <c r="N119" s="61">
        <f t="shared" si="20"/>
        <v>7</v>
      </c>
    </row>
    <row r="120" spans="1:14" ht="13.5" thickBot="1">
      <c r="A120" s="29" t="s">
        <v>101</v>
      </c>
      <c r="B120" s="67">
        <v>0</v>
      </c>
      <c r="C120" s="67">
        <v>6</v>
      </c>
      <c r="D120" s="67">
        <v>0</v>
      </c>
      <c r="E120" s="67">
        <v>0</v>
      </c>
      <c r="F120" s="67">
        <v>0</v>
      </c>
      <c r="G120" s="67">
        <v>0</v>
      </c>
      <c r="H120" s="67">
        <v>0</v>
      </c>
      <c r="I120" s="67">
        <v>0</v>
      </c>
      <c r="J120" s="67">
        <v>0</v>
      </c>
      <c r="K120" s="107"/>
      <c r="L120" s="67">
        <v>0</v>
      </c>
      <c r="M120" s="67">
        <v>0</v>
      </c>
      <c r="N120" s="66">
        <f t="shared" si="20"/>
        <v>6</v>
      </c>
    </row>
    <row r="121" spans="1:14" ht="13.5" thickBot="1">
      <c r="A121" s="167" t="s">
        <v>142</v>
      </c>
      <c r="B121" s="179">
        <f>SUM(B122:B145)</f>
        <v>318</v>
      </c>
      <c r="C121" s="179">
        <f t="shared" ref="C121:N121" si="21">SUM(C122:C145)</f>
        <v>264</v>
      </c>
      <c r="D121" s="179">
        <f t="shared" si="21"/>
        <v>399</v>
      </c>
      <c r="E121" s="179">
        <f t="shared" si="21"/>
        <v>621</v>
      </c>
      <c r="F121" s="179">
        <f t="shared" si="21"/>
        <v>439</v>
      </c>
      <c r="G121" s="179">
        <f t="shared" si="21"/>
        <v>471</v>
      </c>
      <c r="H121" s="179">
        <f t="shared" si="21"/>
        <v>601</v>
      </c>
      <c r="I121" s="179">
        <f t="shared" si="21"/>
        <v>725</v>
      </c>
      <c r="J121" s="179">
        <f t="shared" si="21"/>
        <v>387</v>
      </c>
      <c r="K121" s="235"/>
      <c r="L121" s="179">
        <f t="shared" si="21"/>
        <v>404</v>
      </c>
      <c r="M121" s="179">
        <f t="shared" si="21"/>
        <v>267</v>
      </c>
      <c r="N121" s="101">
        <f t="shared" si="21"/>
        <v>4896</v>
      </c>
    </row>
    <row r="122" spans="1:14">
      <c r="A122" s="27" t="s">
        <v>179</v>
      </c>
      <c r="B122" s="70">
        <v>62</v>
      </c>
      <c r="C122" s="70">
        <v>108</v>
      </c>
      <c r="D122" s="70">
        <v>109</v>
      </c>
      <c r="E122" s="70">
        <v>183</v>
      </c>
      <c r="F122" s="70">
        <v>140</v>
      </c>
      <c r="G122" s="70">
        <v>162</v>
      </c>
      <c r="H122" s="70">
        <v>209</v>
      </c>
      <c r="I122" s="70">
        <v>249</v>
      </c>
      <c r="J122" s="70">
        <v>148</v>
      </c>
      <c r="K122" s="105"/>
      <c r="L122" s="70">
        <v>136</v>
      </c>
      <c r="M122" s="70">
        <v>104</v>
      </c>
      <c r="N122" s="57">
        <f t="shared" ref="N122:N145" si="22">SUM(B122:M122)</f>
        <v>1610</v>
      </c>
    </row>
    <row r="123" spans="1:14">
      <c r="A123" s="29" t="s">
        <v>182</v>
      </c>
      <c r="B123" s="67">
        <v>36</v>
      </c>
      <c r="C123" s="67">
        <v>25</v>
      </c>
      <c r="D123" s="67">
        <v>69</v>
      </c>
      <c r="E123" s="67">
        <v>115</v>
      </c>
      <c r="F123" s="67">
        <v>111</v>
      </c>
      <c r="G123" s="67">
        <v>95</v>
      </c>
      <c r="H123" s="67">
        <v>96</v>
      </c>
      <c r="I123" s="67">
        <v>90</v>
      </c>
      <c r="J123" s="67">
        <v>44</v>
      </c>
      <c r="K123" s="107"/>
      <c r="L123" s="67">
        <v>84</v>
      </c>
      <c r="M123" s="67">
        <v>33</v>
      </c>
      <c r="N123" s="61">
        <f t="shared" si="22"/>
        <v>798</v>
      </c>
    </row>
    <row r="124" spans="1:14">
      <c r="A124" s="29" t="s">
        <v>180</v>
      </c>
      <c r="B124" s="67">
        <v>36</v>
      </c>
      <c r="C124" s="67">
        <v>34</v>
      </c>
      <c r="D124" s="67">
        <v>64</v>
      </c>
      <c r="E124" s="67">
        <v>51</v>
      </c>
      <c r="F124" s="67">
        <v>52</v>
      </c>
      <c r="G124" s="67">
        <v>57</v>
      </c>
      <c r="H124" s="67">
        <v>53</v>
      </c>
      <c r="I124" s="67">
        <v>91</v>
      </c>
      <c r="J124" s="67">
        <v>40</v>
      </c>
      <c r="K124" s="107"/>
      <c r="L124" s="67">
        <v>60</v>
      </c>
      <c r="M124" s="67">
        <v>44</v>
      </c>
      <c r="N124" s="61">
        <f t="shared" si="22"/>
        <v>582</v>
      </c>
    </row>
    <row r="125" spans="1:14">
      <c r="A125" s="29" t="s">
        <v>192</v>
      </c>
      <c r="B125" s="67">
        <v>40</v>
      </c>
      <c r="C125" s="67">
        <v>15</v>
      </c>
      <c r="D125" s="67">
        <v>43</v>
      </c>
      <c r="E125" s="67">
        <v>63</v>
      </c>
      <c r="F125" s="67">
        <v>27</v>
      </c>
      <c r="G125" s="67">
        <v>42</v>
      </c>
      <c r="H125" s="67">
        <v>56</v>
      </c>
      <c r="I125" s="67">
        <v>70</v>
      </c>
      <c r="J125" s="67">
        <v>42</v>
      </c>
      <c r="K125" s="107"/>
      <c r="L125" s="67">
        <v>28</v>
      </c>
      <c r="M125" s="67">
        <v>30</v>
      </c>
      <c r="N125" s="61">
        <f t="shared" si="22"/>
        <v>456</v>
      </c>
    </row>
    <row r="126" spans="1:14">
      <c r="A126" s="29" t="s">
        <v>190</v>
      </c>
      <c r="B126" s="67">
        <v>44</v>
      </c>
      <c r="C126" s="67">
        <v>19</v>
      </c>
      <c r="D126" s="67">
        <v>29</v>
      </c>
      <c r="E126" s="67">
        <v>27</v>
      </c>
      <c r="F126" s="67">
        <v>53</v>
      </c>
      <c r="G126" s="67">
        <v>42</v>
      </c>
      <c r="H126" s="67">
        <v>54</v>
      </c>
      <c r="I126" s="67">
        <v>54</v>
      </c>
      <c r="J126" s="67">
        <v>15</v>
      </c>
      <c r="K126" s="107"/>
      <c r="L126" s="67">
        <v>24</v>
      </c>
      <c r="M126" s="67">
        <v>15</v>
      </c>
      <c r="N126" s="61">
        <f t="shared" si="22"/>
        <v>376</v>
      </c>
    </row>
    <row r="127" spans="1:14">
      <c r="A127" s="29" t="s">
        <v>178</v>
      </c>
      <c r="B127" s="67">
        <v>24</v>
      </c>
      <c r="C127" s="67">
        <v>19</v>
      </c>
      <c r="D127" s="67">
        <v>8</v>
      </c>
      <c r="E127" s="67">
        <v>65</v>
      </c>
      <c r="F127" s="67">
        <v>10</v>
      </c>
      <c r="G127" s="67">
        <v>35</v>
      </c>
      <c r="H127" s="67">
        <v>66</v>
      </c>
      <c r="I127" s="67">
        <v>47</v>
      </c>
      <c r="J127" s="67">
        <v>41</v>
      </c>
      <c r="K127" s="107"/>
      <c r="L127" s="67">
        <v>32</v>
      </c>
      <c r="M127" s="67">
        <v>6</v>
      </c>
      <c r="N127" s="61">
        <f t="shared" si="22"/>
        <v>353</v>
      </c>
    </row>
    <row r="128" spans="1:14">
      <c r="A128" s="29" t="s">
        <v>191</v>
      </c>
      <c r="B128" s="67">
        <v>45</v>
      </c>
      <c r="C128" s="67">
        <v>26</v>
      </c>
      <c r="D128" s="67">
        <v>0</v>
      </c>
      <c r="E128" s="67">
        <v>44</v>
      </c>
      <c r="F128" s="67">
        <v>0</v>
      </c>
      <c r="G128" s="67">
        <v>0</v>
      </c>
      <c r="H128" s="67">
        <v>0</v>
      </c>
      <c r="I128" s="67">
        <v>37</v>
      </c>
      <c r="J128" s="67">
        <v>11</v>
      </c>
      <c r="K128" s="107"/>
      <c r="L128" s="67">
        <v>0</v>
      </c>
      <c r="M128" s="67">
        <v>3</v>
      </c>
      <c r="N128" s="61">
        <f t="shared" si="22"/>
        <v>166</v>
      </c>
    </row>
    <row r="129" spans="1:14">
      <c r="A129" s="29" t="s">
        <v>157</v>
      </c>
      <c r="B129" s="67">
        <v>4</v>
      </c>
      <c r="C129" s="67">
        <v>3</v>
      </c>
      <c r="D129" s="67">
        <v>13</v>
      </c>
      <c r="E129" s="67">
        <v>13</v>
      </c>
      <c r="F129" s="67">
        <v>6</v>
      </c>
      <c r="G129" s="67">
        <v>21</v>
      </c>
      <c r="H129" s="67">
        <v>17</v>
      </c>
      <c r="I129" s="67">
        <v>13</v>
      </c>
      <c r="J129" s="67">
        <v>14</v>
      </c>
      <c r="K129" s="107"/>
      <c r="L129" s="67">
        <v>17</v>
      </c>
      <c r="M129" s="67">
        <v>5</v>
      </c>
      <c r="N129" s="61">
        <f t="shared" si="22"/>
        <v>126</v>
      </c>
    </row>
    <row r="130" spans="1:14">
      <c r="A130" s="29" t="s">
        <v>155</v>
      </c>
      <c r="B130" s="67">
        <v>23</v>
      </c>
      <c r="C130" s="67">
        <v>3</v>
      </c>
      <c r="D130" s="67">
        <v>3</v>
      </c>
      <c r="E130" s="67">
        <v>6</v>
      </c>
      <c r="F130" s="67">
        <v>9</v>
      </c>
      <c r="G130" s="67">
        <v>0</v>
      </c>
      <c r="H130" s="67">
        <v>19</v>
      </c>
      <c r="I130" s="67">
        <v>29</v>
      </c>
      <c r="J130" s="67">
        <v>5</v>
      </c>
      <c r="K130" s="107"/>
      <c r="L130" s="67">
        <v>8</v>
      </c>
      <c r="M130" s="67">
        <v>4</v>
      </c>
      <c r="N130" s="61">
        <f t="shared" si="22"/>
        <v>109</v>
      </c>
    </row>
    <row r="131" spans="1:14">
      <c r="A131" s="29" t="s">
        <v>174</v>
      </c>
      <c r="B131" s="67">
        <v>0</v>
      </c>
      <c r="C131" s="67">
        <v>0</v>
      </c>
      <c r="D131" s="67">
        <v>1</v>
      </c>
      <c r="E131" s="67">
        <v>15</v>
      </c>
      <c r="F131" s="67">
        <v>2</v>
      </c>
      <c r="G131" s="67">
        <v>10</v>
      </c>
      <c r="H131" s="67">
        <v>8</v>
      </c>
      <c r="I131" s="67">
        <v>25</v>
      </c>
      <c r="J131" s="67">
        <v>5</v>
      </c>
      <c r="K131" s="107"/>
      <c r="L131" s="67">
        <v>5</v>
      </c>
      <c r="M131" s="67">
        <v>11</v>
      </c>
      <c r="N131" s="61">
        <f t="shared" si="22"/>
        <v>82</v>
      </c>
    </row>
    <row r="132" spans="1:14">
      <c r="A132" s="29" t="s">
        <v>187</v>
      </c>
      <c r="B132" s="67">
        <v>0</v>
      </c>
      <c r="C132" s="67">
        <v>0</v>
      </c>
      <c r="D132" s="67">
        <v>16</v>
      </c>
      <c r="E132" s="67">
        <v>10</v>
      </c>
      <c r="F132" s="67">
        <v>13</v>
      </c>
      <c r="G132" s="67">
        <v>0</v>
      </c>
      <c r="H132" s="67">
        <v>0</v>
      </c>
      <c r="I132" s="67">
        <v>0</v>
      </c>
      <c r="J132" s="67">
        <v>0</v>
      </c>
      <c r="K132" s="107"/>
      <c r="L132" s="67">
        <v>2</v>
      </c>
      <c r="M132" s="67">
        <v>0</v>
      </c>
      <c r="N132" s="61">
        <f t="shared" si="22"/>
        <v>41</v>
      </c>
    </row>
    <row r="133" spans="1:14">
      <c r="A133" s="29" t="s">
        <v>167</v>
      </c>
      <c r="B133" s="67">
        <v>4</v>
      </c>
      <c r="C133" s="67">
        <v>7</v>
      </c>
      <c r="D133" s="67">
        <v>2</v>
      </c>
      <c r="E133" s="67">
        <v>10</v>
      </c>
      <c r="F133" s="67">
        <v>0</v>
      </c>
      <c r="G133" s="67">
        <v>0</v>
      </c>
      <c r="H133" s="67">
        <v>2</v>
      </c>
      <c r="I133" s="67">
        <v>2</v>
      </c>
      <c r="J133" s="67">
        <v>3</v>
      </c>
      <c r="K133" s="107"/>
      <c r="L133" s="67">
        <v>1</v>
      </c>
      <c r="M133" s="67">
        <v>1</v>
      </c>
      <c r="N133" s="61">
        <f t="shared" si="22"/>
        <v>32</v>
      </c>
    </row>
    <row r="134" spans="1:14">
      <c r="A134" s="29" t="s">
        <v>152</v>
      </c>
      <c r="B134" s="67">
        <v>0</v>
      </c>
      <c r="C134" s="67">
        <v>3</v>
      </c>
      <c r="D134" s="67">
        <v>9</v>
      </c>
      <c r="E134" s="67">
        <v>0</v>
      </c>
      <c r="F134" s="67">
        <v>0</v>
      </c>
      <c r="G134" s="67">
        <v>1</v>
      </c>
      <c r="H134" s="67">
        <v>4</v>
      </c>
      <c r="I134" s="67">
        <v>3</v>
      </c>
      <c r="J134" s="67">
        <v>4</v>
      </c>
      <c r="K134" s="107"/>
      <c r="L134" s="67">
        <v>4</v>
      </c>
      <c r="M134" s="67">
        <v>3</v>
      </c>
      <c r="N134" s="61">
        <f t="shared" si="22"/>
        <v>31</v>
      </c>
    </row>
    <row r="135" spans="1:14">
      <c r="A135" s="29" t="s">
        <v>177</v>
      </c>
      <c r="B135" s="67">
        <v>0</v>
      </c>
      <c r="C135" s="67">
        <v>0</v>
      </c>
      <c r="D135" s="67">
        <v>9</v>
      </c>
      <c r="E135" s="67">
        <v>3</v>
      </c>
      <c r="F135" s="67">
        <v>0</v>
      </c>
      <c r="G135" s="67">
        <v>3</v>
      </c>
      <c r="H135" s="67">
        <v>5</v>
      </c>
      <c r="I135" s="67">
        <v>3</v>
      </c>
      <c r="J135" s="67">
        <v>5</v>
      </c>
      <c r="K135" s="107"/>
      <c r="L135" s="67">
        <v>3</v>
      </c>
      <c r="M135" s="67">
        <v>0</v>
      </c>
      <c r="N135" s="61">
        <f t="shared" si="22"/>
        <v>31</v>
      </c>
    </row>
    <row r="136" spans="1:14">
      <c r="A136" s="29" t="s">
        <v>169</v>
      </c>
      <c r="B136" s="67">
        <v>0</v>
      </c>
      <c r="C136" s="67">
        <v>0</v>
      </c>
      <c r="D136" s="67">
        <v>15</v>
      </c>
      <c r="E136" s="67">
        <v>10</v>
      </c>
      <c r="F136" s="67">
        <v>0</v>
      </c>
      <c r="G136" s="67">
        <v>0</v>
      </c>
      <c r="H136" s="67">
        <v>0</v>
      </c>
      <c r="I136" s="67">
        <v>0</v>
      </c>
      <c r="J136" s="67">
        <v>0</v>
      </c>
      <c r="K136" s="107"/>
      <c r="L136" s="67">
        <v>0</v>
      </c>
      <c r="M136" s="67">
        <v>0</v>
      </c>
      <c r="N136" s="61">
        <f t="shared" si="22"/>
        <v>25</v>
      </c>
    </row>
    <row r="137" spans="1:14">
      <c r="A137" s="29" t="s">
        <v>165</v>
      </c>
      <c r="B137" s="67">
        <v>0</v>
      </c>
      <c r="C137" s="67">
        <v>0</v>
      </c>
      <c r="D137" s="67">
        <v>3</v>
      </c>
      <c r="E137" s="67">
        <v>0</v>
      </c>
      <c r="F137" s="67">
        <v>6</v>
      </c>
      <c r="G137" s="67">
        <v>0</v>
      </c>
      <c r="H137" s="67">
        <v>0</v>
      </c>
      <c r="I137" s="67">
        <v>0</v>
      </c>
      <c r="J137" s="67">
        <v>8</v>
      </c>
      <c r="K137" s="107"/>
      <c r="L137" s="67">
        <v>0</v>
      </c>
      <c r="M137" s="67">
        <v>6</v>
      </c>
      <c r="N137" s="61">
        <f t="shared" si="22"/>
        <v>23</v>
      </c>
    </row>
    <row r="138" spans="1:14">
      <c r="A138" s="29" t="s">
        <v>170</v>
      </c>
      <c r="B138" s="67">
        <v>0</v>
      </c>
      <c r="C138" s="67">
        <v>0</v>
      </c>
      <c r="D138" s="67">
        <v>1</v>
      </c>
      <c r="E138" s="67">
        <v>0</v>
      </c>
      <c r="F138" s="67">
        <v>0</v>
      </c>
      <c r="G138" s="67">
        <v>0</v>
      </c>
      <c r="H138" s="67">
        <v>11</v>
      </c>
      <c r="I138" s="67">
        <v>2</v>
      </c>
      <c r="J138" s="67">
        <v>2</v>
      </c>
      <c r="K138" s="107"/>
      <c r="L138" s="67">
        <v>0</v>
      </c>
      <c r="M138" s="67">
        <v>0</v>
      </c>
      <c r="N138" s="61">
        <f t="shared" si="22"/>
        <v>16</v>
      </c>
    </row>
    <row r="139" spans="1:14">
      <c r="A139" s="29" t="s">
        <v>158</v>
      </c>
      <c r="B139" s="67">
        <v>0</v>
      </c>
      <c r="C139" s="67">
        <v>0</v>
      </c>
      <c r="D139" s="67">
        <v>0</v>
      </c>
      <c r="E139" s="67">
        <v>6</v>
      </c>
      <c r="F139" s="67">
        <v>7</v>
      </c>
      <c r="G139" s="67">
        <v>0</v>
      </c>
      <c r="H139" s="67">
        <v>0</v>
      </c>
      <c r="I139" s="67">
        <v>0</v>
      </c>
      <c r="J139" s="67">
        <v>0</v>
      </c>
      <c r="K139" s="107"/>
      <c r="L139" s="67">
        <v>0</v>
      </c>
      <c r="M139" s="67">
        <v>0</v>
      </c>
      <c r="N139" s="61">
        <f t="shared" si="22"/>
        <v>13</v>
      </c>
    </row>
    <row r="140" spans="1:14">
      <c r="A140" s="29" t="s">
        <v>151</v>
      </c>
      <c r="B140" s="67">
        <v>0</v>
      </c>
      <c r="C140" s="67">
        <v>0</v>
      </c>
      <c r="D140" s="67">
        <v>0</v>
      </c>
      <c r="E140" s="67">
        <v>0</v>
      </c>
      <c r="F140" s="67">
        <v>0</v>
      </c>
      <c r="G140" s="67">
        <v>3</v>
      </c>
      <c r="H140" s="67">
        <v>1</v>
      </c>
      <c r="I140" s="67">
        <v>5</v>
      </c>
      <c r="J140" s="67">
        <v>0</v>
      </c>
      <c r="K140" s="107"/>
      <c r="L140" s="67">
        <v>0</v>
      </c>
      <c r="M140" s="67">
        <v>0</v>
      </c>
      <c r="N140" s="61">
        <f t="shared" si="22"/>
        <v>9</v>
      </c>
    </row>
    <row r="141" spans="1:14">
      <c r="A141" s="29" t="s">
        <v>153</v>
      </c>
      <c r="B141" s="67">
        <v>0</v>
      </c>
      <c r="C141" s="67">
        <v>2</v>
      </c>
      <c r="D141" s="67">
        <v>4</v>
      </c>
      <c r="E141" s="67">
        <v>0</v>
      </c>
      <c r="F141" s="67">
        <v>0</v>
      </c>
      <c r="G141" s="67">
        <v>0</v>
      </c>
      <c r="H141" s="67">
        <v>0</v>
      </c>
      <c r="I141" s="67">
        <v>0</v>
      </c>
      <c r="J141" s="67">
        <v>0</v>
      </c>
      <c r="K141" s="107"/>
      <c r="L141" s="67">
        <v>0</v>
      </c>
      <c r="M141" s="67">
        <v>0</v>
      </c>
      <c r="N141" s="61">
        <f t="shared" si="22"/>
        <v>6</v>
      </c>
    </row>
    <row r="142" spans="1:14">
      <c r="A142" s="29" t="s">
        <v>164</v>
      </c>
      <c r="B142" s="67">
        <v>0</v>
      </c>
      <c r="C142" s="67">
        <v>0</v>
      </c>
      <c r="D142" s="67">
        <v>0</v>
      </c>
      <c r="E142" s="67">
        <v>0</v>
      </c>
      <c r="F142" s="67">
        <v>0</v>
      </c>
      <c r="G142" s="67">
        <v>0</v>
      </c>
      <c r="H142" s="67">
        <v>0</v>
      </c>
      <c r="I142" s="67">
        <v>5</v>
      </c>
      <c r="J142" s="67">
        <v>0</v>
      </c>
      <c r="K142" s="107"/>
      <c r="L142" s="67">
        <v>0</v>
      </c>
      <c r="M142" s="67">
        <v>0</v>
      </c>
      <c r="N142" s="61">
        <f t="shared" si="22"/>
        <v>5</v>
      </c>
    </row>
    <row r="143" spans="1:14">
      <c r="A143" s="29" t="s">
        <v>172</v>
      </c>
      <c r="B143" s="67">
        <v>0</v>
      </c>
      <c r="C143" s="67">
        <v>0</v>
      </c>
      <c r="D143" s="67">
        <v>1</v>
      </c>
      <c r="E143" s="67">
        <v>0</v>
      </c>
      <c r="F143" s="67">
        <v>0</v>
      </c>
      <c r="G143" s="67">
        <v>0</v>
      </c>
      <c r="H143" s="67">
        <v>0</v>
      </c>
      <c r="I143" s="67">
        <v>0</v>
      </c>
      <c r="J143" s="67">
        <v>0</v>
      </c>
      <c r="K143" s="107"/>
      <c r="L143" s="67">
        <v>0</v>
      </c>
      <c r="M143" s="67">
        <v>2</v>
      </c>
      <c r="N143" s="61">
        <f t="shared" si="22"/>
        <v>3</v>
      </c>
    </row>
    <row r="144" spans="1:14">
      <c r="A144" s="29" t="s">
        <v>150</v>
      </c>
      <c r="B144" s="67">
        <v>0</v>
      </c>
      <c r="C144" s="67">
        <v>0</v>
      </c>
      <c r="D144" s="67">
        <v>0</v>
      </c>
      <c r="E144" s="67">
        <v>0</v>
      </c>
      <c r="F144" s="67">
        <v>2</v>
      </c>
      <c r="G144" s="67">
        <v>0</v>
      </c>
      <c r="H144" s="67">
        <v>0</v>
      </c>
      <c r="I144" s="67">
        <v>0</v>
      </c>
      <c r="J144" s="67">
        <v>0</v>
      </c>
      <c r="K144" s="107"/>
      <c r="L144" s="67">
        <v>0</v>
      </c>
      <c r="M144" s="67">
        <v>0</v>
      </c>
      <c r="N144" s="61">
        <f t="shared" si="22"/>
        <v>2</v>
      </c>
    </row>
    <row r="145" spans="1:14" ht="13.5" thickBot="1">
      <c r="A145" s="29" t="s">
        <v>160</v>
      </c>
      <c r="B145" s="67">
        <v>0</v>
      </c>
      <c r="C145" s="67">
        <v>0</v>
      </c>
      <c r="D145" s="67">
        <v>0</v>
      </c>
      <c r="E145" s="67">
        <v>0</v>
      </c>
      <c r="F145" s="67">
        <v>1</v>
      </c>
      <c r="G145" s="67">
        <v>0</v>
      </c>
      <c r="H145" s="67">
        <v>0</v>
      </c>
      <c r="I145" s="67">
        <v>0</v>
      </c>
      <c r="J145" s="67">
        <v>0</v>
      </c>
      <c r="K145" s="107"/>
      <c r="L145" s="67">
        <v>0</v>
      </c>
      <c r="M145" s="67">
        <v>0</v>
      </c>
      <c r="N145" s="66">
        <f t="shared" si="22"/>
        <v>1</v>
      </c>
    </row>
    <row r="146" spans="1:14" ht="13.5" thickBot="1">
      <c r="A146" s="167" t="s">
        <v>195</v>
      </c>
      <c r="B146" s="179">
        <f>B147</f>
        <v>44</v>
      </c>
      <c r="C146" s="179">
        <f t="shared" ref="C146:N146" si="23">C147</f>
        <v>16</v>
      </c>
      <c r="D146" s="179">
        <f t="shared" si="23"/>
        <v>8</v>
      </c>
      <c r="E146" s="179">
        <f t="shared" si="23"/>
        <v>7</v>
      </c>
      <c r="F146" s="179">
        <f t="shared" si="23"/>
        <v>9</v>
      </c>
      <c r="G146" s="179">
        <f t="shared" si="23"/>
        <v>4</v>
      </c>
      <c r="H146" s="179">
        <f t="shared" si="23"/>
        <v>3</v>
      </c>
      <c r="I146" s="179">
        <f t="shared" si="23"/>
        <v>3</v>
      </c>
      <c r="J146" s="179">
        <f t="shared" si="23"/>
        <v>6</v>
      </c>
      <c r="K146" s="235"/>
      <c r="L146" s="179">
        <f t="shared" si="23"/>
        <v>3</v>
      </c>
      <c r="M146" s="179">
        <f t="shared" si="23"/>
        <v>5</v>
      </c>
      <c r="N146" s="101">
        <f t="shared" si="23"/>
        <v>108</v>
      </c>
    </row>
    <row r="147" spans="1:14" ht="13.5" thickBot="1">
      <c r="A147" s="93" t="s">
        <v>197</v>
      </c>
      <c r="B147" s="78">
        <v>44</v>
      </c>
      <c r="C147" s="78">
        <v>16</v>
      </c>
      <c r="D147" s="78">
        <v>8</v>
      </c>
      <c r="E147" s="78">
        <v>7</v>
      </c>
      <c r="F147" s="78">
        <v>9</v>
      </c>
      <c r="G147" s="78">
        <v>4</v>
      </c>
      <c r="H147" s="78">
        <v>3</v>
      </c>
      <c r="I147" s="78">
        <v>3</v>
      </c>
      <c r="J147" s="78">
        <v>6</v>
      </c>
      <c r="K147" s="240"/>
      <c r="L147" s="78">
        <v>3</v>
      </c>
      <c r="M147" s="78">
        <v>5</v>
      </c>
      <c r="N147" s="7">
        <f t="shared" ref="N147" si="24">SUM(B147:M147)</f>
        <v>108</v>
      </c>
    </row>
    <row r="148" spans="1:14" s="51" customFormat="1" ht="13.5" customHeight="1">
      <c r="A148" s="3" t="s">
        <v>221</v>
      </c>
      <c r="I148" s="23" t="s">
        <v>297</v>
      </c>
      <c r="N148" s="154"/>
    </row>
    <row r="149" spans="1:14">
      <c r="A149" s="228"/>
      <c r="B149" s="44" t="s">
        <v>351</v>
      </c>
    </row>
    <row r="150" spans="1:14">
      <c r="B150" s="81"/>
      <c r="C150" s="81"/>
      <c r="D150" s="81"/>
      <c r="E150" s="81"/>
      <c r="F150" s="69"/>
      <c r="G150" s="69"/>
      <c r="H150" s="69"/>
      <c r="I150" s="69"/>
      <c r="J150" s="69"/>
      <c r="K150" s="69"/>
      <c r="L150" s="69"/>
      <c r="M150" s="69"/>
    </row>
    <row r="151" spans="1:14">
      <c r="B151" s="81"/>
      <c r="C151" s="81"/>
      <c r="D151" s="81"/>
      <c r="E151" s="81"/>
      <c r="F151" s="69"/>
      <c r="G151" s="69"/>
      <c r="H151" s="69"/>
      <c r="I151" s="69"/>
      <c r="J151" s="69"/>
      <c r="K151" s="69"/>
      <c r="L151" s="69"/>
      <c r="M151" s="69"/>
    </row>
    <row r="152" spans="1:14">
      <c r="B152" s="81"/>
      <c r="C152" s="81"/>
      <c r="D152" s="81"/>
      <c r="E152" s="81"/>
      <c r="F152" s="81"/>
      <c r="G152" s="81"/>
      <c r="H152" s="81"/>
      <c r="I152" s="81"/>
      <c r="J152" s="81"/>
      <c r="K152" s="81"/>
      <c r="L152" s="81"/>
      <c r="M152" s="81"/>
    </row>
    <row r="153" spans="1:14">
      <c r="B153" s="80"/>
      <c r="C153" s="80"/>
      <c r="D153" s="80"/>
      <c r="E153" s="80"/>
    </row>
    <row r="154" spans="1:14">
      <c r="B154" s="80"/>
      <c r="C154" s="80"/>
      <c r="D154" s="80"/>
      <c r="E154" s="80"/>
    </row>
    <row r="155" spans="1:14">
      <c r="B155" s="80"/>
      <c r="C155" s="80"/>
      <c r="D155" s="80"/>
      <c r="E155" s="80"/>
    </row>
    <row r="156" spans="1:14">
      <c r="B156" s="80"/>
      <c r="C156" s="80"/>
      <c r="D156" s="80"/>
      <c r="E156" s="80"/>
      <c r="F156" s="80"/>
    </row>
    <row r="157" spans="1:14">
      <c r="B157" s="80"/>
      <c r="C157" s="80"/>
      <c r="D157" s="80"/>
      <c r="E157" s="80"/>
      <c r="F157" s="80"/>
    </row>
    <row r="158" spans="1:14">
      <c r="B158" s="80"/>
      <c r="C158" s="80"/>
      <c r="D158" s="80"/>
      <c r="E158" s="80"/>
      <c r="F158" s="80"/>
    </row>
    <row r="159" spans="1:14">
      <c r="B159" s="80"/>
      <c r="C159" s="80"/>
      <c r="D159" s="80"/>
      <c r="E159" s="80"/>
      <c r="F159" s="80"/>
    </row>
    <row r="160" spans="1:14">
      <c r="B160" s="80"/>
      <c r="C160" s="80"/>
      <c r="D160" s="80"/>
      <c r="E160" s="80"/>
      <c r="F160" s="80"/>
    </row>
    <row r="161" spans="2:9">
      <c r="B161" s="80"/>
      <c r="C161" s="80"/>
      <c r="D161" s="80"/>
      <c r="E161" s="80"/>
      <c r="F161" s="80"/>
    </row>
    <row r="162" spans="2:9">
      <c r="B162" s="80"/>
      <c r="C162" s="80"/>
      <c r="D162" s="80"/>
      <c r="E162" s="80"/>
      <c r="F162" s="80"/>
    </row>
    <row r="163" spans="2:9">
      <c r="B163" s="80"/>
      <c r="C163" s="80"/>
      <c r="D163" s="80"/>
      <c r="E163" s="80"/>
      <c r="F163" s="80"/>
    </row>
    <row r="164" spans="2:9">
      <c r="B164" s="80"/>
      <c r="C164" s="80"/>
      <c r="D164" s="80"/>
      <c r="E164" s="80"/>
      <c r="F164" s="80"/>
      <c r="G164" s="80"/>
    </row>
    <row r="165" spans="2:9">
      <c r="B165" s="80"/>
      <c r="C165" s="80"/>
      <c r="D165" s="80"/>
      <c r="E165" s="80"/>
      <c r="F165" s="80"/>
      <c r="G165" s="80"/>
    </row>
    <row r="166" spans="2:9">
      <c r="B166" s="80"/>
      <c r="C166" s="80"/>
      <c r="D166" s="80"/>
      <c r="E166" s="80"/>
      <c r="F166" s="80"/>
      <c r="G166" s="80"/>
      <c r="H166" s="80"/>
      <c r="I166" s="80"/>
    </row>
    <row r="167" spans="2:9">
      <c r="B167" s="80"/>
      <c r="C167" s="80"/>
      <c r="D167" s="80"/>
      <c r="E167" s="80"/>
      <c r="F167" s="80"/>
      <c r="G167" s="80"/>
      <c r="H167" s="80"/>
      <c r="I167" s="80"/>
    </row>
    <row r="168" spans="2:9">
      <c r="B168" s="80"/>
      <c r="C168" s="80"/>
      <c r="D168" s="80"/>
      <c r="E168" s="80"/>
      <c r="F168" s="80"/>
      <c r="G168" s="80"/>
      <c r="H168" s="80"/>
      <c r="I168" s="80"/>
    </row>
    <row r="169" spans="2:9">
      <c r="B169" s="80"/>
      <c r="C169" s="80"/>
      <c r="D169" s="80"/>
      <c r="E169" s="80"/>
      <c r="F169" s="80"/>
      <c r="G169" s="80"/>
      <c r="H169" s="80"/>
      <c r="I169" s="80"/>
    </row>
    <row r="170" spans="2:9">
      <c r="B170" s="80"/>
      <c r="C170" s="80"/>
      <c r="D170" s="80"/>
      <c r="E170" s="80"/>
      <c r="F170" s="80"/>
      <c r="G170" s="80"/>
      <c r="H170" s="80"/>
      <c r="I170" s="80"/>
    </row>
    <row r="171" spans="2:9">
      <c r="B171" s="80"/>
      <c r="C171" s="80"/>
      <c r="D171" s="80"/>
      <c r="E171" s="80"/>
      <c r="F171" s="80"/>
      <c r="G171" s="80"/>
      <c r="H171" s="80"/>
      <c r="I171" s="80"/>
    </row>
    <row r="172" spans="2:9">
      <c r="B172" s="80"/>
      <c r="C172" s="80"/>
      <c r="D172" s="80"/>
      <c r="E172" s="80"/>
      <c r="F172" s="80"/>
      <c r="G172" s="80"/>
      <c r="H172" s="80"/>
      <c r="I172" s="80"/>
    </row>
    <row r="173" spans="2:9">
      <c r="B173" s="80"/>
      <c r="C173" s="80"/>
      <c r="D173" s="80"/>
      <c r="E173" s="80"/>
      <c r="F173" s="80"/>
      <c r="G173" s="80"/>
      <c r="H173" s="80"/>
      <c r="I173" s="80"/>
    </row>
    <row r="174" spans="2:9">
      <c r="B174" s="80"/>
      <c r="C174" s="80"/>
      <c r="D174" s="80"/>
      <c r="E174" s="80"/>
      <c r="F174" s="80"/>
      <c r="G174" s="80"/>
      <c r="H174" s="80"/>
      <c r="I174" s="80"/>
    </row>
    <row r="175" spans="2:9">
      <c r="B175" s="80"/>
      <c r="C175" s="80"/>
      <c r="D175" s="80"/>
      <c r="E175" s="80"/>
      <c r="F175" s="80"/>
      <c r="G175" s="80"/>
      <c r="H175" s="80"/>
      <c r="I175" s="80"/>
    </row>
    <row r="176" spans="2:9">
      <c r="B176" s="80"/>
      <c r="C176" s="80"/>
      <c r="D176" s="80"/>
      <c r="E176" s="80"/>
      <c r="F176" s="80"/>
      <c r="G176" s="80"/>
      <c r="H176" s="80"/>
      <c r="I176" s="80"/>
    </row>
    <row r="177" spans="2:10">
      <c r="B177" s="80"/>
      <c r="C177" s="80"/>
      <c r="D177" s="80"/>
      <c r="E177" s="80"/>
      <c r="F177" s="80"/>
      <c r="G177" s="80"/>
      <c r="H177" s="80"/>
      <c r="I177" s="80"/>
    </row>
    <row r="178" spans="2:10">
      <c r="B178" s="80"/>
      <c r="C178" s="80"/>
      <c r="D178" s="80"/>
      <c r="E178" s="80"/>
      <c r="F178" s="80"/>
      <c r="G178" s="80"/>
      <c r="H178" s="80"/>
      <c r="I178" s="80"/>
      <c r="J178" s="80"/>
    </row>
    <row r="179" spans="2:10">
      <c r="B179" s="80"/>
      <c r="C179" s="80"/>
      <c r="D179" s="80"/>
      <c r="E179" s="80"/>
      <c r="F179" s="80"/>
      <c r="G179" s="80"/>
      <c r="H179" s="80"/>
      <c r="I179" s="80"/>
      <c r="J179" s="80"/>
    </row>
    <row r="180" spans="2:10">
      <c r="B180" s="80"/>
      <c r="C180" s="80"/>
      <c r="D180" s="80"/>
      <c r="E180" s="80"/>
      <c r="F180" s="80"/>
      <c r="G180" s="80"/>
      <c r="H180" s="80"/>
      <c r="I180" s="80"/>
      <c r="J180" s="80"/>
    </row>
    <row r="181" spans="2:10">
      <c r="B181" s="80"/>
      <c r="C181" s="80"/>
      <c r="D181" s="80"/>
      <c r="E181" s="80"/>
      <c r="F181" s="80"/>
      <c r="G181" s="80"/>
      <c r="H181" s="80"/>
      <c r="I181" s="80"/>
      <c r="J181" s="80"/>
    </row>
    <row r="182" spans="2:10">
      <c r="B182" s="80"/>
      <c r="C182" s="80"/>
      <c r="D182" s="80"/>
      <c r="E182" s="80"/>
      <c r="F182" s="80"/>
      <c r="G182" s="80"/>
      <c r="H182" s="80"/>
      <c r="I182" s="80"/>
      <c r="J182" s="80"/>
    </row>
    <row r="183" spans="2:10">
      <c r="B183" s="80"/>
      <c r="C183" s="80"/>
      <c r="D183" s="80"/>
      <c r="E183" s="80"/>
      <c r="F183" s="80"/>
      <c r="G183" s="80"/>
      <c r="H183" s="80"/>
      <c r="I183" s="80"/>
      <c r="J183" s="80"/>
    </row>
    <row r="184" spans="2:10">
      <c r="B184" s="80"/>
      <c r="C184" s="80"/>
      <c r="D184" s="80"/>
      <c r="E184" s="80"/>
      <c r="F184" s="80"/>
      <c r="G184" s="80"/>
      <c r="H184" s="80"/>
      <c r="I184" s="80"/>
      <c r="J184" s="80"/>
    </row>
    <row r="185" spans="2:10">
      <c r="B185" s="80"/>
      <c r="C185" s="80"/>
      <c r="D185" s="80"/>
      <c r="E185" s="80"/>
      <c r="F185" s="80"/>
      <c r="G185" s="80"/>
      <c r="H185" s="80"/>
      <c r="I185" s="80"/>
      <c r="J185" s="80"/>
    </row>
    <row r="186" spans="2:10">
      <c r="B186" s="80"/>
      <c r="C186" s="80"/>
      <c r="D186" s="80"/>
      <c r="E186" s="80"/>
      <c r="F186" s="80"/>
      <c r="G186" s="80"/>
      <c r="H186" s="80"/>
      <c r="I186" s="80"/>
      <c r="J186" s="80"/>
    </row>
    <row r="187" spans="2:10">
      <c r="B187" s="80"/>
      <c r="C187" s="80"/>
      <c r="D187" s="80"/>
      <c r="E187" s="80"/>
      <c r="F187" s="80"/>
      <c r="G187" s="80"/>
      <c r="H187" s="80"/>
      <c r="I187" s="80"/>
      <c r="J187" s="80"/>
    </row>
    <row r="188" spans="2:10">
      <c r="B188" s="80"/>
      <c r="C188" s="80"/>
      <c r="D188" s="80"/>
      <c r="E188" s="80"/>
      <c r="F188" s="80"/>
      <c r="G188" s="80"/>
      <c r="H188" s="80"/>
      <c r="I188" s="80"/>
      <c r="J188" s="80"/>
    </row>
    <row r="189" spans="2:10">
      <c r="B189" s="80"/>
      <c r="C189" s="80"/>
      <c r="D189" s="80"/>
      <c r="E189" s="80"/>
      <c r="F189" s="80"/>
      <c r="G189" s="80"/>
      <c r="H189" s="80"/>
      <c r="I189" s="80"/>
      <c r="J189" s="80"/>
    </row>
    <row r="190" spans="2:10">
      <c r="B190" s="80"/>
      <c r="C190" s="80"/>
      <c r="D190" s="80"/>
      <c r="E190" s="80"/>
      <c r="F190" s="80"/>
      <c r="G190" s="80"/>
      <c r="H190" s="80"/>
      <c r="I190" s="80"/>
      <c r="J190" s="80"/>
    </row>
    <row r="191" spans="2:10">
      <c r="B191" s="80"/>
      <c r="C191" s="80"/>
      <c r="D191" s="80"/>
      <c r="E191" s="80"/>
      <c r="F191" s="80"/>
      <c r="G191" s="80"/>
      <c r="H191" s="80"/>
      <c r="I191" s="80"/>
      <c r="J191" s="80"/>
    </row>
    <row r="192" spans="2:10">
      <c r="B192" s="80"/>
      <c r="C192" s="80"/>
      <c r="D192" s="80"/>
      <c r="E192" s="80"/>
      <c r="F192" s="80"/>
      <c r="G192" s="80"/>
      <c r="H192" s="80"/>
      <c r="I192" s="80"/>
      <c r="J192" s="80"/>
    </row>
    <row r="193" spans="2:10">
      <c r="B193" s="80"/>
      <c r="C193" s="80"/>
      <c r="D193" s="80"/>
      <c r="E193" s="80"/>
      <c r="F193" s="80"/>
      <c r="G193" s="80"/>
      <c r="H193" s="80"/>
      <c r="I193" s="80"/>
      <c r="J193" s="80"/>
    </row>
    <row r="194" spans="2:10">
      <c r="B194" s="80"/>
      <c r="C194" s="80"/>
      <c r="D194" s="80"/>
      <c r="E194" s="80"/>
      <c r="F194" s="80"/>
      <c r="G194" s="80"/>
      <c r="H194" s="80"/>
      <c r="I194" s="80"/>
      <c r="J194" s="80"/>
    </row>
    <row r="195" spans="2:10">
      <c r="B195" s="80"/>
      <c r="C195" s="80"/>
      <c r="D195" s="80"/>
      <c r="E195" s="80"/>
      <c r="F195" s="80"/>
      <c r="G195" s="80"/>
      <c r="H195" s="80"/>
      <c r="I195" s="80"/>
      <c r="J195" s="80"/>
    </row>
    <row r="196" spans="2:10">
      <c r="B196" s="80"/>
      <c r="C196" s="80"/>
      <c r="D196" s="80"/>
      <c r="E196" s="80"/>
      <c r="F196" s="80"/>
      <c r="G196" s="80"/>
      <c r="H196" s="80"/>
      <c r="I196" s="80"/>
      <c r="J196" s="80"/>
    </row>
    <row r="197" spans="2:10">
      <c r="B197" s="80"/>
      <c r="C197" s="80"/>
      <c r="D197" s="80"/>
      <c r="E197" s="80"/>
      <c r="F197" s="80"/>
      <c r="G197" s="80"/>
      <c r="H197" s="80"/>
      <c r="I197" s="80"/>
      <c r="J197" s="80"/>
    </row>
    <row r="198" spans="2:10">
      <c r="B198" s="80"/>
      <c r="C198" s="80"/>
      <c r="D198" s="80"/>
      <c r="E198" s="80"/>
      <c r="F198" s="80"/>
      <c r="G198" s="80"/>
      <c r="H198" s="80"/>
      <c r="I198" s="80"/>
      <c r="J198" s="80"/>
    </row>
    <row r="199" spans="2:10">
      <c r="B199" s="80"/>
      <c r="C199" s="80"/>
      <c r="D199" s="80"/>
      <c r="E199" s="80"/>
      <c r="F199" s="80"/>
      <c r="G199" s="80"/>
      <c r="H199" s="80"/>
      <c r="I199" s="80"/>
      <c r="J199" s="80"/>
    </row>
    <row r="200" spans="2:10">
      <c r="B200" s="80"/>
      <c r="C200" s="80"/>
      <c r="D200" s="80"/>
      <c r="E200" s="80"/>
      <c r="F200" s="80"/>
      <c r="G200" s="80"/>
      <c r="H200" s="80"/>
      <c r="I200" s="80"/>
      <c r="J200" s="80"/>
    </row>
    <row r="201" spans="2:10">
      <c r="B201" s="80"/>
      <c r="C201" s="80"/>
      <c r="D201" s="80"/>
      <c r="E201" s="80"/>
      <c r="F201" s="80"/>
      <c r="G201" s="80"/>
      <c r="H201" s="80"/>
      <c r="I201" s="80"/>
      <c r="J201" s="80"/>
    </row>
    <row r="202" spans="2:10">
      <c r="B202" s="80"/>
      <c r="C202" s="80"/>
      <c r="D202" s="80"/>
      <c r="E202" s="80"/>
      <c r="F202" s="80"/>
      <c r="G202" s="80"/>
      <c r="H202" s="80"/>
      <c r="I202" s="80"/>
      <c r="J202" s="80"/>
    </row>
    <row r="203" spans="2:10">
      <c r="B203" s="80"/>
      <c r="C203" s="80"/>
      <c r="D203" s="80"/>
      <c r="E203" s="80"/>
      <c r="F203" s="80"/>
      <c r="G203" s="80"/>
      <c r="H203" s="80"/>
      <c r="I203" s="80"/>
      <c r="J203" s="80"/>
    </row>
    <row r="204" spans="2:10">
      <c r="B204" s="80"/>
      <c r="C204" s="80"/>
      <c r="D204" s="80"/>
      <c r="E204" s="80"/>
      <c r="F204" s="80"/>
      <c r="G204" s="80"/>
      <c r="H204" s="80"/>
      <c r="I204" s="80"/>
      <c r="J204" s="80"/>
    </row>
    <row r="205" spans="2:10">
      <c r="B205" s="80"/>
      <c r="C205" s="80"/>
      <c r="D205" s="80"/>
      <c r="E205" s="80"/>
      <c r="F205" s="80"/>
      <c r="G205" s="80"/>
      <c r="H205" s="80"/>
      <c r="I205" s="80"/>
      <c r="J205" s="80"/>
    </row>
    <row r="206" spans="2:10">
      <c r="B206" s="80"/>
      <c r="C206" s="80"/>
      <c r="D206" s="80"/>
      <c r="E206" s="80"/>
      <c r="F206" s="80"/>
      <c r="G206" s="80"/>
      <c r="H206" s="80"/>
      <c r="I206" s="80"/>
      <c r="J206" s="80"/>
    </row>
    <row r="207" spans="2:10">
      <c r="B207" s="80"/>
      <c r="C207" s="80"/>
      <c r="D207" s="80"/>
      <c r="E207" s="80"/>
      <c r="F207" s="80"/>
      <c r="G207" s="80"/>
      <c r="H207" s="80"/>
      <c r="I207" s="80"/>
      <c r="J207" s="80"/>
    </row>
    <row r="208" spans="2:10">
      <c r="B208" s="80"/>
      <c r="C208" s="80"/>
      <c r="D208" s="80"/>
      <c r="E208" s="80"/>
      <c r="F208" s="80"/>
      <c r="G208" s="80"/>
      <c r="H208" s="80"/>
      <c r="I208" s="80"/>
      <c r="J208" s="80"/>
    </row>
    <row r="209" spans="2:10">
      <c r="B209" s="80"/>
      <c r="C209" s="80"/>
      <c r="D209" s="80"/>
      <c r="E209" s="80"/>
      <c r="F209" s="80"/>
      <c r="G209" s="80"/>
      <c r="H209" s="80"/>
      <c r="I209" s="80"/>
      <c r="J209" s="80"/>
    </row>
    <row r="210" spans="2:10">
      <c r="B210" s="80"/>
      <c r="C210" s="80"/>
      <c r="D210" s="80"/>
      <c r="E210" s="80"/>
      <c r="F210" s="80"/>
      <c r="G210" s="80"/>
      <c r="H210" s="80"/>
      <c r="I210" s="80"/>
      <c r="J210" s="80"/>
    </row>
    <row r="211" spans="2:10">
      <c r="B211" s="80"/>
      <c r="C211" s="80"/>
      <c r="D211" s="80"/>
      <c r="E211" s="80"/>
      <c r="F211" s="80"/>
      <c r="G211" s="80"/>
      <c r="H211" s="80"/>
      <c r="I211" s="80"/>
      <c r="J211" s="80"/>
    </row>
    <row r="212" spans="2:10">
      <c r="B212" s="80"/>
      <c r="C212" s="80"/>
      <c r="D212" s="80"/>
      <c r="E212" s="80"/>
      <c r="F212" s="80"/>
      <c r="G212" s="80"/>
      <c r="H212" s="80"/>
      <c r="I212" s="80"/>
      <c r="J212" s="80"/>
    </row>
    <row r="213" spans="2:10">
      <c r="B213" s="80"/>
      <c r="C213" s="80"/>
      <c r="D213" s="80"/>
      <c r="E213" s="80"/>
      <c r="F213" s="80"/>
      <c r="G213" s="80"/>
      <c r="H213" s="80"/>
      <c r="I213" s="80"/>
      <c r="J213" s="80"/>
    </row>
    <row r="214" spans="2:10">
      <c r="B214" s="80"/>
      <c r="C214" s="80"/>
      <c r="D214" s="80"/>
      <c r="E214" s="80"/>
      <c r="F214" s="80"/>
      <c r="G214" s="80"/>
      <c r="H214" s="80"/>
      <c r="I214" s="80"/>
      <c r="J214" s="80"/>
    </row>
    <row r="215" spans="2:10">
      <c r="B215" s="80"/>
      <c r="C215" s="80"/>
      <c r="D215" s="80"/>
      <c r="E215" s="80"/>
      <c r="F215" s="80"/>
      <c r="G215" s="80"/>
      <c r="H215" s="80"/>
      <c r="I215" s="80"/>
      <c r="J215" s="80"/>
    </row>
    <row r="216" spans="2:10">
      <c r="B216" s="80"/>
      <c r="C216" s="80"/>
      <c r="D216" s="80"/>
      <c r="E216" s="80"/>
      <c r="F216" s="80"/>
      <c r="G216" s="80"/>
      <c r="H216" s="80"/>
      <c r="I216" s="80"/>
      <c r="J216" s="80"/>
    </row>
    <row r="217" spans="2:10">
      <c r="B217" s="80"/>
      <c r="C217" s="80"/>
      <c r="D217" s="80"/>
      <c r="E217" s="80"/>
      <c r="F217" s="80"/>
      <c r="G217" s="80"/>
      <c r="H217" s="80"/>
      <c r="I217" s="80"/>
      <c r="J217" s="80"/>
    </row>
    <row r="218" spans="2:10">
      <c r="B218" s="80"/>
      <c r="C218" s="80"/>
      <c r="D218" s="80"/>
      <c r="E218" s="80"/>
      <c r="F218" s="80"/>
      <c r="G218" s="80"/>
      <c r="H218" s="80"/>
      <c r="I218" s="80"/>
      <c r="J218" s="80"/>
    </row>
    <row r="219" spans="2:10">
      <c r="B219" s="80"/>
      <c r="C219" s="80"/>
      <c r="D219" s="80"/>
      <c r="E219" s="80"/>
      <c r="F219" s="80"/>
      <c r="G219" s="80"/>
      <c r="H219" s="80"/>
      <c r="I219" s="80"/>
      <c r="J219" s="80"/>
    </row>
    <row r="220" spans="2:10">
      <c r="B220" s="80"/>
      <c r="C220" s="80"/>
      <c r="D220" s="80"/>
      <c r="E220" s="80"/>
      <c r="F220" s="80"/>
      <c r="G220" s="80"/>
      <c r="H220" s="80"/>
      <c r="I220" s="80"/>
      <c r="J220" s="80"/>
    </row>
    <row r="221" spans="2:10">
      <c r="B221" s="80"/>
      <c r="C221" s="80"/>
      <c r="D221" s="80"/>
      <c r="E221" s="80"/>
      <c r="F221" s="80"/>
      <c r="G221" s="80"/>
      <c r="H221" s="80"/>
      <c r="I221" s="80"/>
      <c r="J221" s="80"/>
    </row>
    <row r="222" spans="2:10">
      <c r="B222" s="80"/>
      <c r="C222" s="80"/>
      <c r="D222" s="80"/>
      <c r="E222" s="80"/>
      <c r="F222" s="80"/>
      <c r="G222" s="80"/>
      <c r="H222" s="80"/>
      <c r="I222" s="80"/>
      <c r="J222" s="80"/>
    </row>
    <row r="223" spans="2:10">
      <c r="B223" s="80"/>
      <c r="C223" s="80"/>
      <c r="D223" s="80"/>
      <c r="E223" s="80"/>
      <c r="F223" s="80"/>
      <c r="G223" s="80"/>
      <c r="H223" s="80"/>
      <c r="I223" s="80"/>
      <c r="J223" s="80"/>
    </row>
    <row r="224" spans="2:10">
      <c r="B224" s="80"/>
      <c r="C224" s="80"/>
      <c r="D224" s="80"/>
      <c r="E224" s="80"/>
      <c r="F224" s="80"/>
      <c r="G224" s="80"/>
      <c r="H224" s="80"/>
      <c r="I224" s="80"/>
      <c r="J224" s="80"/>
    </row>
    <row r="225" spans="2:10">
      <c r="B225" s="80"/>
      <c r="C225" s="80"/>
      <c r="D225" s="80"/>
      <c r="E225" s="80"/>
      <c r="F225" s="80"/>
      <c r="G225" s="80"/>
      <c r="H225" s="80"/>
      <c r="I225" s="80"/>
      <c r="J225" s="80"/>
    </row>
    <row r="226" spans="2:10">
      <c r="B226" s="80"/>
      <c r="C226" s="80"/>
      <c r="D226" s="80"/>
      <c r="E226" s="80"/>
      <c r="F226" s="80"/>
      <c r="G226" s="80"/>
      <c r="H226" s="80"/>
      <c r="I226" s="80"/>
      <c r="J226" s="80"/>
    </row>
    <row r="227" spans="2:10">
      <c r="B227" s="80"/>
      <c r="C227" s="80"/>
      <c r="D227" s="80"/>
      <c r="E227" s="80"/>
      <c r="F227" s="80"/>
      <c r="G227" s="80"/>
      <c r="H227" s="80"/>
      <c r="I227" s="80"/>
      <c r="J227" s="80"/>
    </row>
    <row r="228" spans="2:10">
      <c r="B228" s="80"/>
      <c r="C228" s="80"/>
      <c r="D228" s="80"/>
      <c r="E228" s="80"/>
      <c r="F228" s="80"/>
      <c r="G228" s="80"/>
      <c r="H228" s="80"/>
      <c r="I228" s="80"/>
      <c r="J228" s="80"/>
    </row>
    <row r="229" spans="2:10">
      <c r="B229" s="80"/>
      <c r="C229" s="80"/>
      <c r="D229" s="80"/>
      <c r="E229" s="80"/>
      <c r="F229" s="80"/>
      <c r="G229" s="80"/>
      <c r="H229" s="80"/>
      <c r="I229" s="80"/>
      <c r="J229" s="80"/>
    </row>
    <row r="230" spans="2:10">
      <c r="B230" s="80"/>
      <c r="C230" s="80"/>
      <c r="D230" s="80"/>
      <c r="E230" s="80"/>
      <c r="F230" s="80"/>
      <c r="G230" s="80"/>
      <c r="H230" s="80"/>
      <c r="I230" s="80"/>
      <c r="J230" s="80"/>
    </row>
    <row r="231" spans="2:10">
      <c r="B231" s="80"/>
      <c r="C231" s="80"/>
      <c r="D231" s="80"/>
      <c r="E231" s="80"/>
      <c r="F231" s="80"/>
      <c r="G231" s="80"/>
      <c r="H231" s="80"/>
      <c r="I231" s="80"/>
      <c r="J231" s="80"/>
    </row>
    <row r="232" spans="2:10">
      <c r="B232" s="80"/>
      <c r="C232" s="80"/>
      <c r="D232" s="80"/>
      <c r="E232" s="80"/>
      <c r="F232" s="80"/>
      <c r="G232" s="80"/>
      <c r="H232" s="80"/>
      <c r="I232" s="80"/>
      <c r="J232" s="80"/>
    </row>
    <row r="233" spans="2:10">
      <c r="B233" s="80"/>
      <c r="C233" s="80"/>
      <c r="D233" s="80"/>
      <c r="E233" s="80"/>
      <c r="F233" s="80"/>
      <c r="G233" s="80"/>
      <c r="H233" s="80"/>
      <c r="I233" s="80"/>
      <c r="J233" s="80"/>
    </row>
    <row r="234" spans="2:10">
      <c r="B234" s="80"/>
      <c r="C234" s="80"/>
      <c r="D234" s="80"/>
      <c r="E234" s="80"/>
      <c r="F234" s="80"/>
      <c r="G234" s="80"/>
      <c r="H234" s="80"/>
      <c r="I234" s="80"/>
      <c r="J234" s="80"/>
    </row>
    <row r="235" spans="2:10">
      <c r="B235" s="80"/>
      <c r="C235" s="80"/>
      <c r="D235" s="80"/>
      <c r="E235" s="80"/>
      <c r="F235" s="80"/>
      <c r="G235" s="80"/>
      <c r="H235" s="80"/>
      <c r="I235" s="80"/>
      <c r="J235" s="80"/>
    </row>
    <row r="236" spans="2:10">
      <c r="B236" s="80"/>
      <c r="C236" s="80"/>
      <c r="D236" s="80"/>
      <c r="E236" s="80"/>
      <c r="F236" s="80"/>
      <c r="G236" s="80"/>
      <c r="H236" s="80"/>
      <c r="I236" s="80"/>
      <c r="J236" s="80"/>
    </row>
    <row r="237" spans="2:10">
      <c r="B237" s="80"/>
      <c r="C237" s="80"/>
      <c r="D237" s="80"/>
      <c r="E237" s="80"/>
      <c r="F237" s="80"/>
      <c r="G237" s="80"/>
      <c r="H237" s="80"/>
      <c r="I237" s="80"/>
      <c r="J237" s="80"/>
    </row>
    <row r="238" spans="2:10">
      <c r="B238" s="80"/>
      <c r="C238" s="80"/>
      <c r="D238" s="80"/>
      <c r="E238" s="80"/>
      <c r="F238" s="80"/>
      <c r="G238" s="80"/>
      <c r="H238" s="80"/>
      <c r="I238" s="80"/>
      <c r="J238" s="80"/>
    </row>
    <row r="239" spans="2:10">
      <c r="B239" s="80"/>
      <c r="C239" s="80"/>
      <c r="D239" s="80"/>
      <c r="E239" s="80"/>
      <c r="F239" s="80"/>
      <c r="G239" s="80"/>
      <c r="H239" s="80"/>
      <c r="I239" s="80"/>
      <c r="J239" s="80"/>
    </row>
    <row r="240" spans="2:10">
      <c r="B240" s="80"/>
      <c r="C240" s="80"/>
      <c r="D240" s="80"/>
      <c r="E240" s="80"/>
      <c r="F240" s="80"/>
      <c r="G240" s="80"/>
      <c r="H240" s="80"/>
      <c r="I240" s="80"/>
      <c r="J240" s="80"/>
    </row>
    <row r="241" spans="2:10">
      <c r="B241" s="80"/>
      <c r="C241" s="80"/>
      <c r="D241" s="80"/>
      <c r="E241" s="80"/>
      <c r="F241" s="80"/>
      <c r="G241" s="80"/>
      <c r="H241" s="80"/>
      <c r="I241" s="80"/>
      <c r="J241" s="80"/>
    </row>
    <row r="242" spans="2:10">
      <c r="B242" s="80"/>
      <c r="C242" s="80"/>
      <c r="D242" s="80"/>
      <c r="E242" s="80"/>
      <c r="F242" s="80"/>
      <c r="G242" s="80"/>
      <c r="H242" s="80"/>
      <c r="I242" s="80"/>
      <c r="J242" s="80"/>
    </row>
    <row r="243" spans="2:10">
      <c r="B243" s="80"/>
      <c r="C243" s="80"/>
      <c r="D243" s="80"/>
      <c r="E243" s="80"/>
      <c r="F243" s="80"/>
      <c r="G243" s="80"/>
      <c r="H243" s="80"/>
      <c r="I243" s="80"/>
      <c r="J243" s="80"/>
    </row>
    <row r="244" spans="2:10">
      <c r="B244" s="80"/>
      <c r="C244" s="80"/>
      <c r="D244" s="80"/>
      <c r="E244" s="80"/>
      <c r="F244" s="80"/>
      <c r="G244" s="80"/>
      <c r="H244" s="80"/>
      <c r="I244" s="80"/>
      <c r="J244" s="80"/>
    </row>
    <row r="245" spans="2:10">
      <c r="B245" s="80"/>
      <c r="C245" s="80"/>
      <c r="D245" s="80"/>
      <c r="E245" s="80"/>
      <c r="F245" s="80"/>
      <c r="G245" s="80"/>
      <c r="H245" s="80"/>
      <c r="I245" s="80"/>
      <c r="J245" s="80"/>
    </row>
    <row r="246" spans="2:10">
      <c r="B246" s="80"/>
      <c r="C246" s="80"/>
      <c r="D246" s="80"/>
      <c r="E246" s="80"/>
      <c r="F246" s="80"/>
      <c r="G246" s="80"/>
      <c r="H246" s="80"/>
      <c r="I246" s="80"/>
      <c r="J246" s="80"/>
    </row>
    <row r="247" spans="2:10">
      <c r="B247" s="80"/>
      <c r="C247" s="80"/>
      <c r="D247" s="80"/>
      <c r="E247" s="80"/>
      <c r="F247" s="80"/>
      <c r="G247" s="80"/>
      <c r="H247" s="80"/>
      <c r="I247" s="80"/>
      <c r="J247" s="80"/>
    </row>
    <row r="248" spans="2:10">
      <c r="B248" s="80"/>
      <c r="C248" s="80"/>
      <c r="D248" s="80"/>
      <c r="E248" s="80"/>
      <c r="F248" s="80"/>
      <c r="G248" s="80"/>
      <c r="H248" s="80"/>
      <c r="I248" s="80"/>
      <c r="J248" s="80"/>
    </row>
    <row r="249" spans="2:10">
      <c r="B249" s="80"/>
      <c r="C249" s="80"/>
      <c r="D249" s="80"/>
      <c r="E249" s="80"/>
      <c r="F249" s="80"/>
      <c r="G249" s="80"/>
      <c r="H249" s="80"/>
      <c r="I249" s="80"/>
      <c r="J249" s="80"/>
    </row>
    <row r="250" spans="2:10">
      <c r="B250" s="80"/>
      <c r="C250" s="80"/>
      <c r="D250" s="80"/>
      <c r="E250" s="80"/>
      <c r="F250" s="80"/>
      <c r="G250" s="80"/>
      <c r="H250" s="80"/>
      <c r="I250" s="80"/>
      <c r="J250" s="80"/>
    </row>
    <row r="251" spans="2:10">
      <c r="B251" s="80"/>
      <c r="C251" s="80"/>
      <c r="D251" s="80"/>
      <c r="E251" s="80"/>
      <c r="F251" s="80"/>
      <c r="G251" s="80"/>
      <c r="H251" s="80"/>
      <c r="I251" s="80"/>
      <c r="J251" s="80"/>
    </row>
    <row r="252" spans="2:10">
      <c r="B252" s="80"/>
      <c r="C252" s="80"/>
      <c r="D252" s="80"/>
      <c r="E252" s="80"/>
      <c r="F252" s="80"/>
      <c r="G252" s="80"/>
      <c r="H252" s="80"/>
      <c r="I252" s="80"/>
      <c r="J252" s="80"/>
    </row>
    <row r="253" spans="2:10">
      <c r="B253" s="80"/>
      <c r="C253" s="80"/>
      <c r="D253" s="80"/>
      <c r="E253" s="80"/>
      <c r="F253" s="80"/>
      <c r="G253" s="80"/>
      <c r="H253" s="80"/>
      <c r="I253" s="80"/>
      <c r="J253" s="80"/>
    </row>
    <row r="254" spans="2:10">
      <c r="B254" s="80"/>
      <c r="C254" s="80"/>
      <c r="D254" s="80"/>
      <c r="E254" s="80"/>
      <c r="F254" s="80"/>
      <c r="G254" s="80"/>
      <c r="H254" s="80"/>
      <c r="I254" s="80"/>
      <c r="J254" s="80"/>
    </row>
    <row r="255" spans="2:10">
      <c r="B255" s="80"/>
      <c r="C255" s="80"/>
      <c r="D255" s="80"/>
      <c r="E255" s="80"/>
      <c r="F255" s="80"/>
      <c r="G255" s="80"/>
      <c r="H255" s="80"/>
      <c r="I255" s="80"/>
      <c r="J255" s="80"/>
    </row>
    <row r="256" spans="2:10">
      <c r="B256" s="80"/>
      <c r="C256" s="80"/>
      <c r="D256" s="80"/>
      <c r="E256" s="80"/>
      <c r="F256" s="80"/>
      <c r="G256" s="80"/>
      <c r="H256" s="80"/>
      <c r="I256" s="80"/>
      <c r="J256" s="80"/>
    </row>
    <row r="257" spans="2:10">
      <c r="B257" s="80"/>
      <c r="C257" s="80"/>
      <c r="D257" s="80"/>
      <c r="E257" s="80"/>
      <c r="F257" s="80"/>
      <c r="G257" s="80"/>
      <c r="H257" s="80"/>
      <c r="I257" s="80"/>
      <c r="J257" s="80"/>
    </row>
    <row r="258" spans="2:10">
      <c r="B258" s="80"/>
      <c r="C258" s="80"/>
      <c r="D258" s="80"/>
      <c r="E258" s="80"/>
      <c r="F258" s="80"/>
      <c r="G258" s="80"/>
      <c r="H258" s="80"/>
      <c r="I258" s="80"/>
      <c r="J258" s="80"/>
    </row>
    <row r="259" spans="2:10">
      <c r="B259" s="80"/>
      <c r="C259" s="80"/>
      <c r="D259" s="80"/>
      <c r="E259" s="80"/>
      <c r="F259" s="80"/>
      <c r="G259" s="80"/>
      <c r="H259" s="80"/>
      <c r="I259" s="80"/>
      <c r="J259" s="80"/>
    </row>
    <row r="260" spans="2:10">
      <c r="B260" s="80"/>
      <c r="C260" s="80"/>
      <c r="D260" s="80"/>
      <c r="E260" s="80"/>
      <c r="F260" s="80"/>
      <c r="G260" s="80"/>
      <c r="H260" s="80"/>
      <c r="I260" s="80"/>
      <c r="J260" s="80"/>
    </row>
    <row r="261" spans="2:10">
      <c r="B261" s="80"/>
      <c r="C261" s="80"/>
      <c r="D261" s="80"/>
      <c r="E261" s="80"/>
      <c r="F261" s="80"/>
      <c r="G261" s="80"/>
      <c r="H261" s="80"/>
      <c r="I261" s="80"/>
      <c r="J261" s="80"/>
    </row>
    <row r="262" spans="2:10">
      <c r="B262" s="80"/>
      <c r="C262" s="80"/>
      <c r="D262" s="80"/>
      <c r="E262" s="80"/>
      <c r="F262" s="80"/>
      <c r="G262" s="80"/>
      <c r="H262" s="80"/>
      <c r="I262" s="80"/>
      <c r="J262" s="80"/>
    </row>
    <row r="263" spans="2:10">
      <c r="B263" s="80"/>
      <c r="C263" s="80"/>
      <c r="D263" s="80"/>
      <c r="E263" s="80"/>
      <c r="F263" s="80"/>
      <c r="G263" s="80"/>
      <c r="H263" s="80"/>
      <c r="I263" s="80"/>
      <c r="J263" s="80"/>
    </row>
    <row r="264" spans="2:10">
      <c r="B264" s="80"/>
      <c r="C264" s="80"/>
      <c r="D264" s="80"/>
      <c r="E264" s="80"/>
      <c r="F264" s="80"/>
      <c r="G264" s="80"/>
      <c r="H264" s="80"/>
      <c r="I264" s="80"/>
      <c r="J264" s="80"/>
    </row>
    <row r="265" spans="2:10">
      <c r="B265" s="80"/>
      <c r="C265" s="80"/>
      <c r="D265" s="80"/>
      <c r="E265" s="80"/>
      <c r="F265" s="80"/>
      <c r="G265" s="80"/>
      <c r="H265" s="80"/>
      <c r="I265" s="80"/>
      <c r="J265" s="80"/>
    </row>
    <row r="266" spans="2:10">
      <c r="B266" s="80"/>
      <c r="C266" s="80"/>
      <c r="D266" s="80"/>
      <c r="E266" s="80"/>
      <c r="F266" s="80"/>
      <c r="G266" s="80"/>
      <c r="H266" s="80"/>
      <c r="I266" s="80"/>
      <c r="J266" s="80"/>
    </row>
    <row r="267" spans="2:10">
      <c r="B267" s="80"/>
      <c r="C267" s="80"/>
      <c r="D267" s="80"/>
      <c r="E267" s="80"/>
      <c r="F267" s="80"/>
      <c r="G267" s="80"/>
      <c r="H267" s="80"/>
      <c r="I267" s="80"/>
      <c r="J267" s="80"/>
    </row>
    <row r="268" spans="2:10">
      <c r="B268" s="80"/>
      <c r="C268" s="80"/>
      <c r="D268" s="80"/>
      <c r="E268" s="80"/>
      <c r="F268" s="80"/>
      <c r="G268" s="80"/>
      <c r="H268" s="80"/>
      <c r="I268" s="80"/>
      <c r="J268" s="80"/>
    </row>
    <row r="269" spans="2:10">
      <c r="B269" s="80"/>
      <c r="C269" s="80"/>
      <c r="D269" s="80"/>
      <c r="E269" s="80"/>
      <c r="F269" s="80"/>
      <c r="G269" s="80"/>
      <c r="H269" s="80"/>
      <c r="I269" s="80"/>
      <c r="J269" s="80"/>
    </row>
    <row r="270" spans="2:10">
      <c r="B270" s="80"/>
      <c r="C270" s="80"/>
      <c r="D270" s="80"/>
      <c r="E270" s="80"/>
      <c r="F270" s="80"/>
      <c r="G270" s="80"/>
      <c r="H270" s="80"/>
      <c r="I270" s="80"/>
      <c r="J270" s="80"/>
    </row>
    <row r="271" spans="2:10">
      <c r="B271" s="80"/>
      <c r="C271" s="80"/>
      <c r="D271" s="80"/>
      <c r="E271" s="80"/>
      <c r="F271" s="80"/>
      <c r="G271" s="80"/>
      <c r="H271" s="80"/>
      <c r="I271" s="80"/>
      <c r="J271" s="80"/>
    </row>
    <row r="272" spans="2:10">
      <c r="B272" s="80"/>
      <c r="C272" s="80"/>
      <c r="D272" s="80"/>
      <c r="E272" s="80"/>
      <c r="F272" s="80"/>
      <c r="G272" s="80"/>
      <c r="H272" s="80"/>
      <c r="I272" s="80"/>
      <c r="J272" s="80"/>
    </row>
    <row r="273" spans="2:10">
      <c r="B273" s="80"/>
      <c r="C273" s="80"/>
      <c r="D273" s="80"/>
      <c r="E273" s="80"/>
      <c r="F273" s="80"/>
      <c r="G273" s="80"/>
      <c r="H273" s="80"/>
      <c r="I273" s="80"/>
      <c r="J273" s="80"/>
    </row>
    <row r="274" spans="2:10">
      <c r="B274" s="80"/>
      <c r="C274" s="80"/>
      <c r="D274" s="80"/>
      <c r="E274" s="80"/>
      <c r="F274" s="80"/>
      <c r="G274" s="80"/>
      <c r="H274" s="80"/>
      <c r="I274" s="80"/>
      <c r="J274" s="80"/>
    </row>
    <row r="275" spans="2:10">
      <c r="B275" s="80"/>
      <c r="C275" s="80"/>
      <c r="D275" s="80"/>
      <c r="E275" s="80"/>
      <c r="F275" s="80"/>
      <c r="G275" s="80"/>
      <c r="H275" s="80"/>
      <c r="I275" s="80"/>
      <c r="J275" s="80"/>
    </row>
    <row r="276" spans="2:10">
      <c r="B276" s="80"/>
      <c r="C276" s="80"/>
      <c r="D276" s="80"/>
      <c r="E276" s="80"/>
      <c r="F276" s="80"/>
      <c r="G276" s="80"/>
      <c r="H276" s="80"/>
      <c r="I276" s="80"/>
      <c r="J276" s="80"/>
    </row>
    <row r="277" spans="2:10">
      <c r="B277" s="80"/>
      <c r="C277" s="80"/>
      <c r="D277" s="80"/>
      <c r="E277" s="80"/>
      <c r="F277" s="80"/>
      <c r="G277" s="80"/>
      <c r="H277" s="80"/>
      <c r="I277" s="80"/>
      <c r="J277" s="80"/>
    </row>
    <row r="278" spans="2:10">
      <c r="B278" s="80"/>
      <c r="C278" s="80"/>
      <c r="D278" s="80"/>
      <c r="E278" s="80"/>
      <c r="F278" s="80"/>
      <c r="G278" s="80"/>
      <c r="H278" s="80"/>
      <c r="I278" s="80"/>
      <c r="J278" s="80"/>
    </row>
    <row r="279" spans="2:10">
      <c r="B279" s="80"/>
      <c r="C279" s="80"/>
      <c r="D279" s="80"/>
      <c r="E279" s="80"/>
      <c r="F279" s="80"/>
      <c r="G279" s="80"/>
      <c r="H279" s="80"/>
      <c r="I279" s="80"/>
      <c r="J279" s="80"/>
    </row>
    <row r="280" spans="2:10">
      <c r="B280" s="80"/>
      <c r="C280" s="80"/>
      <c r="D280" s="80"/>
      <c r="E280" s="80"/>
      <c r="F280" s="80"/>
      <c r="G280" s="80"/>
      <c r="H280" s="80"/>
      <c r="I280" s="80"/>
      <c r="J280" s="80"/>
    </row>
    <row r="281" spans="2:10">
      <c r="B281" s="80"/>
      <c r="C281" s="80"/>
      <c r="D281" s="80"/>
      <c r="E281" s="80"/>
      <c r="F281" s="80"/>
      <c r="G281" s="80"/>
      <c r="H281" s="80"/>
      <c r="I281" s="80"/>
      <c r="J281" s="80"/>
    </row>
    <row r="282" spans="2:10">
      <c r="B282" s="80"/>
      <c r="C282" s="80"/>
      <c r="D282" s="80"/>
      <c r="E282" s="80"/>
      <c r="F282" s="80"/>
      <c r="G282" s="80"/>
      <c r="H282" s="80"/>
      <c r="I282" s="80"/>
      <c r="J282" s="80"/>
    </row>
    <row r="283" spans="2:10">
      <c r="B283" s="80"/>
      <c r="C283" s="80"/>
      <c r="D283" s="80"/>
      <c r="E283" s="80"/>
      <c r="F283" s="80"/>
      <c r="G283" s="80"/>
      <c r="H283" s="80"/>
      <c r="I283" s="80"/>
      <c r="J283" s="80"/>
    </row>
    <row r="284" spans="2:10">
      <c r="B284" s="80"/>
      <c r="C284" s="80"/>
      <c r="D284" s="80"/>
      <c r="E284" s="80"/>
      <c r="F284" s="80"/>
      <c r="G284" s="80"/>
      <c r="H284" s="80"/>
      <c r="I284" s="80"/>
      <c r="J284" s="80"/>
    </row>
    <row r="285" spans="2:10">
      <c r="B285" s="80"/>
      <c r="C285" s="80"/>
      <c r="D285" s="80"/>
      <c r="E285" s="80"/>
      <c r="F285" s="80"/>
      <c r="G285" s="80"/>
      <c r="H285" s="80"/>
      <c r="I285" s="80"/>
      <c r="J285" s="80"/>
    </row>
    <row r="286" spans="2:10">
      <c r="B286" s="80"/>
      <c r="C286" s="80"/>
      <c r="D286" s="80"/>
      <c r="E286" s="80"/>
      <c r="F286" s="80"/>
      <c r="G286" s="80"/>
      <c r="H286" s="80"/>
      <c r="I286" s="80"/>
      <c r="J286" s="80"/>
    </row>
    <row r="287" spans="2:10">
      <c r="B287" s="80"/>
      <c r="C287" s="80"/>
      <c r="D287" s="80"/>
      <c r="E287" s="80"/>
      <c r="F287" s="80"/>
      <c r="G287" s="80"/>
      <c r="H287" s="80"/>
      <c r="I287" s="80"/>
      <c r="J287" s="80"/>
    </row>
    <row r="288" spans="2:10">
      <c r="B288" s="80"/>
      <c r="C288" s="80"/>
      <c r="D288" s="80"/>
      <c r="E288" s="80"/>
      <c r="F288" s="80"/>
      <c r="G288" s="80"/>
      <c r="H288" s="80"/>
      <c r="I288" s="80"/>
      <c r="J288" s="80"/>
    </row>
    <row r="289" spans="2:10">
      <c r="B289" s="80"/>
      <c r="C289" s="80"/>
      <c r="D289" s="80"/>
      <c r="E289" s="80"/>
      <c r="F289" s="80"/>
      <c r="G289" s="80"/>
      <c r="H289" s="80"/>
      <c r="I289" s="80"/>
      <c r="J289" s="80"/>
    </row>
  </sheetData>
  <sortState ref="A123:N147">
    <sortCondition descending="1" ref="N123:N147"/>
  </sortState>
  <mergeCells count="1">
    <mergeCell ref="B3:N3"/>
  </mergeCells>
  <printOptions horizontalCentered="1"/>
  <pageMargins left="0" right="0" top="0.5" bottom="0.5" header="0.5" footer="0.5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7030A0"/>
  </sheetPr>
  <dimension ref="A1:N82"/>
  <sheetViews>
    <sheetView zoomScale="112" zoomScaleNormal="112" workbookViewId="0"/>
  </sheetViews>
  <sheetFormatPr defaultRowHeight="12.75"/>
  <cols>
    <col min="1" max="1" width="20.42578125" style="44" customWidth="1"/>
    <col min="2" max="13" width="5.42578125" style="44" customWidth="1"/>
    <col min="14" max="14" width="8.5703125" style="44" bestFit="1" customWidth="1"/>
    <col min="15" max="16384" width="9.140625" style="44"/>
  </cols>
  <sheetData>
    <row r="1" spans="1:14" s="51" customFormat="1" ht="20.100000000000001" customHeight="1">
      <c r="A1" s="1" t="s">
        <v>303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4" s="51" customFormat="1" ht="6.95" customHeight="1" thickBot="1">
      <c r="A2" s="23"/>
    </row>
    <row r="3" spans="1:14" s="51" customFormat="1" ht="13.5" customHeight="1" thickBot="1">
      <c r="B3" s="395">
        <v>2010</v>
      </c>
      <c r="C3" s="395"/>
      <c r="D3" s="395"/>
      <c r="E3" s="395"/>
      <c r="F3" s="395"/>
      <c r="G3" s="395"/>
      <c r="H3" s="395"/>
      <c r="I3" s="395"/>
      <c r="J3" s="395"/>
      <c r="K3" s="395"/>
      <c r="L3" s="395"/>
      <c r="M3" s="395"/>
      <c r="N3" s="395"/>
    </row>
    <row r="4" spans="1:14" s="51" customFormat="1" ht="13.5" customHeight="1" thickBot="1">
      <c r="A4" s="52" t="s">
        <v>1</v>
      </c>
      <c r="B4" s="197" t="s">
        <v>290</v>
      </c>
      <c r="C4" s="197" t="s">
        <v>291</v>
      </c>
      <c r="D4" s="197" t="s">
        <v>2</v>
      </c>
      <c r="E4" s="197" t="s">
        <v>3</v>
      </c>
      <c r="F4" s="197" t="s">
        <v>4</v>
      </c>
      <c r="G4" s="197" t="s">
        <v>5</v>
      </c>
      <c r="H4" s="197" t="s">
        <v>6</v>
      </c>
      <c r="I4" s="197" t="s">
        <v>292</v>
      </c>
      <c r="J4" s="197" t="s">
        <v>293</v>
      </c>
      <c r="K4" s="197" t="s">
        <v>294</v>
      </c>
      <c r="L4" s="197" t="s">
        <v>295</v>
      </c>
      <c r="M4" s="197" t="s">
        <v>296</v>
      </c>
      <c r="N4" s="197" t="s">
        <v>334</v>
      </c>
    </row>
    <row r="5" spans="1:14" ht="13.5" thickBot="1">
      <c r="A5" s="52" t="s">
        <v>7</v>
      </c>
      <c r="B5" s="7">
        <f>B6+B55</f>
        <v>2964</v>
      </c>
      <c r="C5" s="7">
        <f t="shared" ref="C5:M5" si="0">C6+C55</f>
        <v>3682</v>
      </c>
      <c r="D5" s="7">
        <f t="shared" si="0"/>
        <v>6281</v>
      </c>
      <c r="E5" s="7">
        <f t="shared" si="0"/>
        <v>14161</v>
      </c>
      <c r="F5" s="7">
        <f t="shared" si="0"/>
        <v>13280</v>
      </c>
      <c r="G5" s="7">
        <f t="shared" si="0"/>
        <v>10741</v>
      </c>
      <c r="H5" s="7">
        <f t="shared" si="0"/>
        <v>15858</v>
      </c>
      <c r="I5" s="7">
        <f t="shared" si="0"/>
        <v>11782</v>
      </c>
      <c r="J5" s="7">
        <f t="shared" si="0"/>
        <v>10034</v>
      </c>
      <c r="K5" s="7">
        <f t="shared" si="0"/>
        <v>8825</v>
      </c>
      <c r="L5" s="7">
        <f t="shared" si="0"/>
        <v>6402</v>
      </c>
      <c r="M5" s="7">
        <f t="shared" si="0"/>
        <v>3895</v>
      </c>
      <c r="N5" s="7">
        <f>SUM(B5:M5)</f>
        <v>107905</v>
      </c>
    </row>
    <row r="6" spans="1:14" ht="13.5" thickBot="1">
      <c r="A6" s="52" t="s">
        <v>231</v>
      </c>
      <c r="B6" s="7">
        <f>B7+B19+B26+B35+B53</f>
        <v>2420</v>
      </c>
      <c r="C6" s="7">
        <f t="shared" ref="C6:M6" si="1">C7+C19+C26+C35+C53</f>
        <v>2963</v>
      </c>
      <c r="D6" s="7">
        <f t="shared" si="1"/>
        <v>3752</v>
      </c>
      <c r="E6" s="7">
        <f t="shared" si="1"/>
        <v>7498</v>
      </c>
      <c r="F6" s="7">
        <f t="shared" si="1"/>
        <v>6645</v>
      </c>
      <c r="G6" s="7">
        <f t="shared" si="1"/>
        <v>7318</v>
      </c>
      <c r="H6" s="7">
        <f t="shared" si="1"/>
        <v>12770</v>
      </c>
      <c r="I6" s="7">
        <f t="shared" si="1"/>
        <v>10137</v>
      </c>
      <c r="J6" s="7">
        <f t="shared" si="1"/>
        <v>9011</v>
      </c>
      <c r="K6" s="7">
        <f t="shared" si="1"/>
        <v>8300</v>
      </c>
      <c r="L6" s="7">
        <f t="shared" si="1"/>
        <v>5062</v>
      </c>
      <c r="M6" s="7">
        <f t="shared" si="1"/>
        <v>3159</v>
      </c>
      <c r="N6" s="7">
        <f t="shared" ref="N6:N55" si="2">SUM(B6:M6)</f>
        <v>79035</v>
      </c>
    </row>
    <row r="7" spans="1:14" ht="13.5" thickBot="1">
      <c r="A7" s="167" t="s">
        <v>216</v>
      </c>
      <c r="B7" s="181">
        <f>SUM(B8:B18)</f>
        <v>2056</v>
      </c>
      <c r="C7" s="181">
        <f t="shared" ref="C7:N7" si="3">SUM(C8:C18)</f>
        <v>2325</v>
      </c>
      <c r="D7" s="181">
        <f t="shared" si="3"/>
        <v>2312</v>
      </c>
      <c r="E7" s="181">
        <f t="shared" si="3"/>
        <v>4842</v>
      </c>
      <c r="F7" s="181">
        <f t="shared" si="3"/>
        <v>3963</v>
      </c>
      <c r="G7" s="181">
        <f t="shared" si="3"/>
        <v>5766</v>
      </c>
      <c r="H7" s="181">
        <f t="shared" si="3"/>
        <v>11504</v>
      </c>
      <c r="I7" s="181">
        <f t="shared" si="3"/>
        <v>8507</v>
      </c>
      <c r="J7" s="181">
        <f t="shared" si="3"/>
        <v>7181</v>
      </c>
      <c r="K7" s="181">
        <f t="shared" si="3"/>
        <v>4652</v>
      </c>
      <c r="L7" s="181">
        <f t="shared" si="3"/>
        <v>3513</v>
      </c>
      <c r="M7" s="181">
        <f t="shared" si="3"/>
        <v>2143</v>
      </c>
      <c r="N7" s="180">
        <f t="shared" si="3"/>
        <v>58764</v>
      </c>
    </row>
    <row r="8" spans="1:14">
      <c r="A8" s="72" t="s">
        <v>10</v>
      </c>
      <c r="B8" s="84">
        <v>1301</v>
      </c>
      <c r="C8" s="84">
        <v>829</v>
      </c>
      <c r="D8" s="84">
        <v>1412</v>
      </c>
      <c r="E8" s="84">
        <v>3371</v>
      </c>
      <c r="F8" s="84">
        <v>2909</v>
      </c>
      <c r="G8" s="84">
        <v>3822</v>
      </c>
      <c r="H8" s="84">
        <v>7193</v>
      </c>
      <c r="I8" s="84">
        <v>7265</v>
      </c>
      <c r="J8" s="84">
        <v>5242</v>
      </c>
      <c r="K8" s="84">
        <v>3168</v>
      </c>
      <c r="L8" s="84">
        <v>2131</v>
      </c>
      <c r="M8" s="84">
        <v>1076</v>
      </c>
      <c r="N8" s="57">
        <f t="shared" ref="N8:N18" si="4">SUM(B8:M8)</f>
        <v>39719</v>
      </c>
    </row>
    <row r="9" spans="1:14">
      <c r="A9" s="14" t="s">
        <v>13</v>
      </c>
      <c r="B9" s="62">
        <v>185</v>
      </c>
      <c r="C9" s="62">
        <v>156</v>
      </c>
      <c r="D9" s="62">
        <v>227</v>
      </c>
      <c r="E9" s="62">
        <v>161</v>
      </c>
      <c r="F9" s="62">
        <v>169</v>
      </c>
      <c r="G9" s="62">
        <v>395</v>
      </c>
      <c r="H9" s="62">
        <v>795</v>
      </c>
      <c r="I9" s="62">
        <v>295</v>
      </c>
      <c r="J9" s="62">
        <v>492</v>
      </c>
      <c r="K9" s="62">
        <v>388</v>
      </c>
      <c r="L9" s="62">
        <v>314</v>
      </c>
      <c r="M9" s="62">
        <v>248</v>
      </c>
      <c r="N9" s="61">
        <f t="shared" si="4"/>
        <v>3825</v>
      </c>
    </row>
    <row r="10" spans="1:14">
      <c r="A10" s="18" t="s">
        <v>15</v>
      </c>
      <c r="B10" s="62">
        <v>72</v>
      </c>
      <c r="C10" s="62">
        <v>351</v>
      </c>
      <c r="D10" s="62">
        <v>181</v>
      </c>
      <c r="E10" s="62">
        <v>470</v>
      </c>
      <c r="F10" s="62">
        <v>231</v>
      </c>
      <c r="G10" s="62">
        <v>311</v>
      </c>
      <c r="H10" s="62">
        <v>746</v>
      </c>
      <c r="I10" s="62">
        <v>257</v>
      </c>
      <c r="J10" s="62">
        <v>426</v>
      </c>
      <c r="K10" s="62">
        <v>225</v>
      </c>
      <c r="L10" s="62">
        <v>229</v>
      </c>
      <c r="M10" s="62">
        <v>141</v>
      </c>
      <c r="N10" s="61">
        <f t="shared" si="4"/>
        <v>3640</v>
      </c>
    </row>
    <row r="11" spans="1:14">
      <c r="A11" s="29" t="s">
        <v>25</v>
      </c>
      <c r="B11" s="62">
        <v>182</v>
      </c>
      <c r="C11" s="62">
        <v>357</v>
      </c>
      <c r="D11" s="62">
        <v>113</v>
      </c>
      <c r="E11" s="62">
        <v>113</v>
      </c>
      <c r="F11" s="62">
        <v>141</v>
      </c>
      <c r="G11" s="62">
        <v>252</v>
      </c>
      <c r="H11" s="62">
        <v>954</v>
      </c>
      <c r="I11" s="62">
        <v>184</v>
      </c>
      <c r="J11" s="62">
        <v>256</v>
      </c>
      <c r="K11" s="62">
        <v>113</v>
      </c>
      <c r="L11" s="62">
        <v>184</v>
      </c>
      <c r="M11" s="62">
        <v>205</v>
      </c>
      <c r="N11" s="61">
        <f t="shared" si="4"/>
        <v>3054</v>
      </c>
    </row>
    <row r="12" spans="1:14">
      <c r="A12" s="29" t="s">
        <v>12</v>
      </c>
      <c r="B12" s="62">
        <v>73</v>
      </c>
      <c r="C12" s="62">
        <v>152</v>
      </c>
      <c r="D12" s="62">
        <v>128</v>
      </c>
      <c r="E12" s="62">
        <v>306</v>
      </c>
      <c r="F12" s="62">
        <v>120</v>
      </c>
      <c r="G12" s="62">
        <v>350</v>
      </c>
      <c r="H12" s="62">
        <v>518</v>
      </c>
      <c r="I12" s="62">
        <v>138</v>
      </c>
      <c r="J12" s="62">
        <v>190</v>
      </c>
      <c r="K12" s="62">
        <v>452</v>
      </c>
      <c r="L12" s="62">
        <v>354</v>
      </c>
      <c r="M12" s="62">
        <v>131</v>
      </c>
      <c r="N12" s="61">
        <f t="shared" si="4"/>
        <v>2912</v>
      </c>
    </row>
    <row r="13" spans="1:14">
      <c r="A13" s="14" t="s">
        <v>22</v>
      </c>
      <c r="B13" s="62">
        <v>140</v>
      </c>
      <c r="C13" s="62">
        <v>379</v>
      </c>
      <c r="D13" s="62">
        <v>128</v>
      </c>
      <c r="E13" s="62">
        <v>196</v>
      </c>
      <c r="F13" s="62">
        <v>171</v>
      </c>
      <c r="G13" s="62">
        <v>293</v>
      </c>
      <c r="H13" s="62">
        <v>731</v>
      </c>
      <c r="I13" s="62">
        <v>116</v>
      </c>
      <c r="J13" s="62">
        <v>267</v>
      </c>
      <c r="K13" s="62">
        <v>115</v>
      </c>
      <c r="L13" s="62">
        <v>137</v>
      </c>
      <c r="M13" s="62">
        <v>126</v>
      </c>
      <c r="N13" s="61">
        <f t="shared" si="4"/>
        <v>2799</v>
      </c>
    </row>
    <row r="14" spans="1:14">
      <c r="A14" s="29" t="s">
        <v>14</v>
      </c>
      <c r="B14" s="62">
        <v>66</v>
      </c>
      <c r="C14" s="62">
        <v>80</v>
      </c>
      <c r="D14" s="62">
        <v>0</v>
      </c>
      <c r="E14" s="62">
        <v>114</v>
      </c>
      <c r="F14" s="62">
        <v>172</v>
      </c>
      <c r="G14" s="62">
        <v>280</v>
      </c>
      <c r="H14" s="62">
        <v>493</v>
      </c>
      <c r="I14" s="62">
        <v>220</v>
      </c>
      <c r="J14" s="62">
        <v>241</v>
      </c>
      <c r="K14" s="62">
        <v>139</v>
      </c>
      <c r="L14" s="62">
        <v>141</v>
      </c>
      <c r="M14" s="62">
        <v>78</v>
      </c>
      <c r="N14" s="61">
        <f t="shared" si="4"/>
        <v>2024</v>
      </c>
    </row>
    <row r="15" spans="1:14">
      <c r="A15" s="29" t="s">
        <v>30</v>
      </c>
      <c r="B15" s="62">
        <v>37</v>
      </c>
      <c r="C15" s="62">
        <v>0</v>
      </c>
      <c r="D15" s="62">
        <v>83</v>
      </c>
      <c r="E15" s="62">
        <v>111</v>
      </c>
      <c r="F15" s="62">
        <v>50</v>
      </c>
      <c r="G15" s="62">
        <v>0</v>
      </c>
      <c r="H15" s="62">
        <v>0</v>
      </c>
      <c r="I15" s="62">
        <v>32</v>
      </c>
      <c r="J15" s="62">
        <v>0</v>
      </c>
      <c r="K15" s="62">
        <v>52</v>
      </c>
      <c r="L15" s="62">
        <v>23</v>
      </c>
      <c r="M15" s="62">
        <v>138</v>
      </c>
      <c r="N15" s="61">
        <f t="shared" si="4"/>
        <v>526</v>
      </c>
    </row>
    <row r="16" spans="1:14">
      <c r="A16" s="29" t="s">
        <v>26</v>
      </c>
      <c r="B16" s="62">
        <v>0</v>
      </c>
      <c r="C16" s="62">
        <v>21</v>
      </c>
      <c r="D16" s="62">
        <v>40</v>
      </c>
      <c r="E16" s="62">
        <v>0</v>
      </c>
      <c r="F16" s="62">
        <v>0</v>
      </c>
      <c r="G16" s="62">
        <v>0</v>
      </c>
      <c r="H16" s="62">
        <v>74</v>
      </c>
      <c r="I16" s="62">
        <v>0</v>
      </c>
      <c r="J16" s="62">
        <v>0</v>
      </c>
      <c r="K16" s="62">
        <v>0</v>
      </c>
      <c r="L16" s="62">
        <v>0</v>
      </c>
      <c r="M16" s="62">
        <v>0</v>
      </c>
      <c r="N16" s="61">
        <f t="shared" si="4"/>
        <v>135</v>
      </c>
    </row>
    <row r="17" spans="1:14">
      <c r="A17" s="29" t="s">
        <v>21</v>
      </c>
      <c r="B17" s="62">
        <v>0</v>
      </c>
      <c r="C17" s="62">
        <v>0</v>
      </c>
      <c r="D17" s="62">
        <v>0</v>
      </c>
      <c r="E17" s="62">
        <v>0</v>
      </c>
      <c r="F17" s="62">
        <v>0</v>
      </c>
      <c r="G17" s="62">
        <v>0</v>
      </c>
      <c r="H17" s="62">
        <v>0</v>
      </c>
      <c r="I17" s="62">
        <v>0</v>
      </c>
      <c r="J17" s="62">
        <v>67</v>
      </c>
      <c r="K17" s="62">
        <v>0</v>
      </c>
      <c r="L17" s="62">
        <v>0</v>
      </c>
      <c r="M17" s="62">
        <v>0</v>
      </c>
      <c r="N17" s="61">
        <f t="shared" si="4"/>
        <v>67</v>
      </c>
    </row>
    <row r="18" spans="1:14" ht="13.5" thickBot="1">
      <c r="A18" s="29" t="s">
        <v>29</v>
      </c>
      <c r="B18" s="62">
        <v>0</v>
      </c>
      <c r="C18" s="62">
        <v>0</v>
      </c>
      <c r="D18" s="62">
        <v>0</v>
      </c>
      <c r="E18" s="62">
        <v>0</v>
      </c>
      <c r="F18" s="62">
        <v>0</v>
      </c>
      <c r="G18" s="62">
        <v>63</v>
      </c>
      <c r="H18" s="62">
        <v>0</v>
      </c>
      <c r="I18" s="62">
        <v>0</v>
      </c>
      <c r="J18" s="62">
        <v>0</v>
      </c>
      <c r="K18" s="62">
        <v>0</v>
      </c>
      <c r="L18" s="62">
        <v>0</v>
      </c>
      <c r="M18" s="62">
        <v>0</v>
      </c>
      <c r="N18" s="66">
        <f t="shared" si="4"/>
        <v>63</v>
      </c>
    </row>
    <row r="19" spans="1:14" ht="13.5" thickBot="1">
      <c r="A19" s="167" t="s">
        <v>77</v>
      </c>
      <c r="B19" s="181">
        <f>SUM(B20:B25)</f>
        <v>56</v>
      </c>
      <c r="C19" s="181">
        <f t="shared" ref="C19:N19" si="5">SUM(C20:C25)</f>
        <v>109</v>
      </c>
      <c r="D19" s="181">
        <f t="shared" si="5"/>
        <v>124</v>
      </c>
      <c r="E19" s="181">
        <f t="shared" si="5"/>
        <v>239</v>
      </c>
      <c r="F19" s="181">
        <f t="shared" si="5"/>
        <v>324</v>
      </c>
      <c r="G19" s="181">
        <f t="shared" si="5"/>
        <v>358</v>
      </c>
      <c r="H19" s="181">
        <f t="shared" si="5"/>
        <v>440</v>
      </c>
      <c r="I19" s="181">
        <f t="shared" si="5"/>
        <v>274</v>
      </c>
      <c r="J19" s="181">
        <f t="shared" si="5"/>
        <v>321</v>
      </c>
      <c r="K19" s="181">
        <f t="shared" si="5"/>
        <v>437</v>
      </c>
      <c r="L19" s="181">
        <f t="shared" si="5"/>
        <v>219</v>
      </c>
      <c r="M19" s="181">
        <f t="shared" si="5"/>
        <v>111</v>
      </c>
      <c r="N19" s="180">
        <f t="shared" si="5"/>
        <v>3012</v>
      </c>
    </row>
    <row r="20" spans="1:14">
      <c r="A20" s="96" t="s">
        <v>96</v>
      </c>
      <c r="B20" s="182">
        <v>33</v>
      </c>
      <c r="C20" s="182">
        <v>49</v>
      </c>
      <c r="D20" s="182">
        <v>79</v>
      </c>
      <c r="E20" s="182">
        <v>117</v>
      </c>
      <c r="F20" s="182">
        <v>124</v>
      </c>
      <c r="G20" s="182">
        <v>215</v>
      </c>
      <c r="H20" s="182">
        <v>114</v>
      </c>
      <c r="I20" s="182">
        <v>127</v>
      </c>
      <c r="J20" s="182">
        <v>118</v>
      </c>
      <c r="K20" s="182">
        <v>302</v>
      </c>
      <c r="L20" s="182">
        <v>167</v>
      </c>
      <c r="M20" s="182">
        <v>56</v>
      </c>
      <c r="N20" s="57">
        <f t="shared" si="2"/>
        <v>1501</v>
      </c>
    </row>
    <row r="21" spans="1:14">
      <c r="A21" s="96" t="s">
        <v>100</v>
      </c>
      <c r="B21" s="182">
        <v>15</v>
      </c>
      <c r="C21" s="182">
        <v>52</v>
      </c>
      <c r="D21" s="182">
        <v>45</v>
      </c>
      <c r="E21" s="182">
        <v>44</v>
      </c>
      <c r="F21" s="182">
        <v>0</v>
      </c>
      <c r="G21" s="182">
        <v>74</v>
      </c>
      <c r="H21" s="182">
        <v>169</v>
      </c>
      <c r="I21" s="182">
        <v>90</v>
      </c>
      <c r="J21" s="182">
        <v>153</v>
      </c>
      <c r="K21" s="182">
        <v>0</v>
      </c>
      <c r="L21" s="182">
        <v>52</v>
      </c>
      <c r="M21" s="182">
        <v>0</v>
      </c>
      <c r="N21" s="61">
        <f t="shared" si="2"/>
        <v>694</v>
      </c>
    </row>
    <row r="22" spans="1:14">
      <c r="A22" s="96" t="s">
        <v>95</v>
      </c>
      <c r="B22" s="182">
        <v>8</v>
      </c>
      <c r="C22" s="182">
        <v>0</v>
      </c>
      <c r="D22" s="182">
        <v>0</v>
      </c>
      <c r="E22" s="182">
        <v>0</v>
      </c>
      <c r="F22" s="182">
        <v>54</v>
      </c>
      <c r="G22" s="182">
        <v>41</v>
      </c>
      <c r="H22" s="182">
        <v>157</v>
      </c>
      <c r="I22" s="182">
        <v>0</v>
      </c>
      <c r="J22" s="182">
        <v>0</v>
      </c>
      <c r="K22" s="182">
        <v>0</v>
      </c>
      <c r="L22" s="182">
        <v>0</v>
      </c>
      <c r="M22" s="182">
        <v>44</v>
      </c>
      <c r="N22" s="61">
        <f t="shared" si="2"/>
        <v>304</v>
      </c>
    </row>
    <row r="23" spans="1:14">
      <c r="A23" s="29" t="s">
        <v>94</v>
      </c>
      <c r="B23" s="62">
        <v>0</v>
      </c>
      <c r="C23" s="62">
        <v>8</v>
      </c>
      <c r="D23" s="62">
        <v>0</v>
      </c>
      <c r="E23" s="62">
        <v>78</v>
      </c>
      <c r="F23" s="62">
        <v>88</v>
      </c>
      <c r="G23" s="62">
        <v>0</v>
      </c>
      <c r="H23" s="62">
        <v>0</v>
      </c>
      <c r="I23" s="62">
        <v>57</v>
      </c>
      <c r="J23" s="62">
        <v>0</v>
      </c>
      <c r="K23" s="62">
        <v>46</v>
      </c>
      <c r="L23" s="62">
        <v>0</v>
      </c>
      <c r="M23" s="62">
        <v>11</v>
      </c>
      <c r="N23" s="61">
        <f t="shared" si="2"/>
        <v>288</v>
      </c>
    </row>
    <row r="24" spans="1:14">
      <c r="A24" s="29" t="s">
        <v>98</v>
      </c>
      <c r="B24" s="62">
        <v>0</v>
      </c>
      <c r="C24" s="62">
        <v>0</v>
      </c>
      <c r="D24" s="62">
        <v>0</v>
      </c>
      <c r="E24" s="62">
        <v>0</v>
      </c>
      <c r="F24" s="62">
        <v>58</v>
      </c>
      <c r="G24" s="62">
        <v>0</v>
      </c>
      <c r="H24" s="62">
        <v>0</v>
      </c>
      <c r="I24" s="62">
        <v>0</v>
      </c>
      <c r="J24" s="62">
        <v>50</v>
      </c>
      <c r="K24" s="62">
        <v>89</v>
      </c>
      <c r="L24" s="62">
        <v>0</v>
      </c>
      <c r="M24" s="62">
        <v>0</v>
      </c>
      <c r="N24" s="61">
        <f t="shared" si="2"/>
        <v>197</v>
      </c>
    </row>
    <row r="25" spans="1:14" ht="13.5" thickBot="1">
      <c r="A25" s="29" t="s">
        <v>107</v>
      </c>
      <c r="B25" s="62">
        <v>0</v>
      </c>
      <c r="C25" s="62">
        <v>0</v>
      </c>
      <c r="D25" s="62">
        <v>0</v>
      </c>
      <c r="E25" s="62">
        <v>0</v>
      </c>
      <c r="F25" s="62">
        <v>0</v>
      </c>
      <c r="G25" s="62">
        <v>28</v>
      </c>
      <c r="H25" s="62">
        <v>0</v>
      </c>
      <c r="I25" s="62">
        <v>0</v>
      </c>
      <c r="J25" s="62">
        <v>0</v>
      </c>
      <c r="K25" s="62">
        <v>0</v>
      </c>
      <c r="L25" s="62">
        <v>0</v>
      </c>
      <c r="M25" s="62">
        <v>0</v>
      </c>
      <c r="N25" s="66">
        <f t="shared" si="2"/>
        <v>28</v>
      </c>
    </row>
    <row r="26" spans="1:14" ht="13.5" thickBot="1">
      <c r="A26" s="184" t="s">
        <v>337</v>
      </c>
      <c r="B26" s="181">
        <f>SUM(B27:B34)</f>
        <v>30</v>
      </c>
      <c r="C26" s="181">
        <f t="shared" ref="C26:N26" si="6">SUM(C27:C34)</f>
        <v>69</v>
      </c>
      <c r="D26" s="181">
        <f t="shared" si="6"/>
        <v>385</v>
      </c>
      <c r="E26" s="181">
        <f t="shared" si="6"/>
        <v>122</v>
      </c>
      <c r="F26" s="181">
        <f t="shared" si="6"/>
        <v>131</v>
      </c>
      <c r="G26" s="181">
        <f t="shared" si="6"/>
        <v>67</v>
      </c>
      <c r="H26" s="181">
        <f t="shared" si="6"/>
        <v>65</v>
      </c>
      <c r="I26" s="181">
        <f t="shared" si="6"/>
        <v>73</v>
      </c>
      <c r="J26" s="181">
        <f t="shared" si="6"/>
        <v>88</v>
      </c>
      <c r="K26" s="181">
        <f t="shared" si="6"/>
        <v>171</v>
      </c>
      <c r="L26" s="181">
        <f t="shared" si="6"/>
        <v>175</v>
      </c>
      <c r="M26" s="181">
        <f t="shared" si="6"/>
        <v>129</v>
      </c>
      <c r="N26" s="180">
        <f t="shared" si="6"/>
        <v>1505</v>
      </c>
    </row>
    <row r="27" spans="1:14">
      <c r="A27" s="27" t="s">
        <v>124</v>
      </c>
      <c r="B27" s="84">
        <v>3</v>
      </c>
      <c r="C27" s="84">
        <v>32</v>
      </c>
      <c r="D27" s="84">
        <v>335</v>
      </c>
      <c r="E27" s="84">
        <v>41</v>
      </c>
      <c r="F27" s="84">
        <v>0</v>
      </c>
      <c r="G27" s="84">
        <v>11</v>
      </c>
      <c r="H27" s="84">
        <v>15</v>
      </c>
      <c r="I27" s="84">
        <v>0</v>
      </c>
      <c r="J27" s="84">
        <v>0</v>
      </c>
      <c r="K27" s="84">
        <v>90</v>
      </c>
      <c r="L27" s="84">
        <v>62</v>
      </c>
      <c r="M27" s="84">
        <v>37</v>
      </c>
      <c r="N27" s="57">
        <f t="shared" ref="N27:N34" si="7">SUM(B27:M27)</f>
        <v>626</v>
      </c>
    </row>
    <row r="28" spans="1:14">
      <c r="A28" s="29" t="s">
        <v>114</v>
      </c>
      <c r="B28" s="62">
        <v>0</v>
      </c>
      <c r="C28" s="62">
        <v>0</v>
      </c>
      <c r="D28" s="62">
        <v>16</v>
      </c>
      <c r="E28" s="62">
        <v>81</v>
      </c>
      <c r="F28" s="62">
        <v>100</v>
      </c>
      <c r="G28" s="62">
        <v>35</v>
      </c>
      <c r="H28" s="62">
        <v>33</v>
      </c>
      <c r="I28" s="62">
        <v>42</v>
      </c>
      <c r="J28" s="62">
        <v>61</v>
      </c>
      <c r="K28" s="62">
        <v>48</v>
      </c>
      <c r="L28" s="62">
        <v>0</v>
      </c>
      <c r="M28" s="62">
        <v>0</v>
      </c>
      <c r="N28" s="61">
        <f t="shared" si="7"/>
        <v>416</v>
      </c>
    </row>
    <row r="29" spans="1:14">
      <c r="A29" s="29" t="s">
        <v>123</v>
      </c>
      <c r="B29" s="62">
        <v>6</v>
      </c>
      <c r="C29" s="62">
        <v>0</v>
      </c>
      <c r="D29" s="62">
        <v>17</v>
      </c>
      <c r="E29" s="62">
        <v>0</v>
      </c>
      <c r="F29" s="62">
        <v>31</v>
      </c>
      <c r="G29" s="62">
        <v>0</v>
      </c>
      <c r="H29" s="62">
        <v>17</v>
      </c>
      <c r="I29" s="62">
        <v>27</v>
      </c>
      <c r="J29" s="62">
        <v>0</v>
      </c>
      <c r="K29" s="62">
        <v>33</v>
      </c>
      <c r="L29" s="62">
        <v>76</v>
      </c>
      <c r="M29" s="62">
        <v>20</v>
      </c>
      <c r="N29" s="61">
        <f t="shared" si="7"/>
        <v>227</v>
      </c>
    </row>
    <row r="30" spans="1:14">
      <c r="A30" s="29" t="s">
        <v>112</v>
      </c>
      <c r="B30" s="62">
        <v>0</v>
      </c>
      <c r="C30" s="62">
        <v>37</v>
      </c>
      <c r="D30" s="62">
        <v>17</v>
      </c>
      <c r="E30" s="62">
        <v>0</v>
      </c>
      <c r="F30" s="62">
        <v>0</v>
      </c>
      <c r="G30" s="62">
        <v>21</v>
      </c>
      <c r="H30" s="62">
        <v>0</v>
      </c>
      <c r="I30" s="62">
        <v>4</v>
      </c>
      <c r="J30" s="62">
        <v>0</v>
      </c>
      <c r="K30" s="62">
        <v>0</v>
      </c>
      <c r="L30" s="62">
        <v>37</v>
      </c>
      <c r="M30" s="62">
        <v>10</v>
      </c>
      <c r="N30" s="61">
        <f t="shared" si="7"/>
        <v>126</v>
      </c>
    </row>
    <row r="31" spans="1:14">
      <c r="A31" s="29" t="s">
        <v>140</v>
      </c>
      <c r="B31" s="62">
        <v>0</v>
      </c>
      <c r="C31" s="62">
        <v>0</v>
      </c>
      <c r="D31" s="62">
        <v>0</v>
      </c>
      <c r="E31" s="62">
        <v>0</v>
      </c>
      <c r="F31" s="62">
        <v>0</v>
      </c>
      <c r="G31" s="62">
        <v>0</v>
      </c>
      <c r="H31" s="62">
        <v>0</v>
      </c>
      <c r="I31" s="62">
        <v>0</v>
      </c>
      <c r="J31" s="62">
        <v>0</v>
      </c>
      <c r="K31" s="62">
        <v>0</v>
      </c>
      <c r="L31" s="62">
        <v>0</v>
      </c>
      <c r="M31" s="62">
        <v>62</v>
      </c>
      <c r="N31" s="61">
        <f t="shared" si="7"/>
        <v>62</v>
      </c>
    </row>
    <row r="32" spans="1:14">
      <c r="A32" s="29" t="s">
        <v>136</v>
      </c>
      <c r="B32" s="62">
        <v>0</v>
      </c>
      <c r="C32" s="62">
        <v>0</v>
      </c>
      <c r="D32" s="62">
        <v>0</v>
      </c>
      <c r="E32" s="62">
        <v>0</v>
      </c>
      <c r="F32" s="62">
        <v>0</v>
      </c>
      <c r="G32" s="62">
        <v>0</v>
      </c>
      <c r="H32" s="62">
        <v>0</v>
      </c>
      <c r="I32" s="62">
        <v>0</v>
      </c>
      <c r="J32" s="62">
        <v>27</v>
      </c>
      <c r="K32" s="62">
        <v>0</v>
      </c>
      <c r="L32" s="62">
        <v>0</v>
      </c>
      <c r="M32" s="62">
        <v>0</v>
      </c>
      <c r="N32" s="61">
        <f t="shared" si="7"/>
        <v>27</v>
      </c>
    </row>
    <row r="33" spans="1:14">
      <c r="A33" s="29" t="s">
        <v>138</v>
      </c>
      <c r="B33" s="62">
        <v>12</v>
      </c>
      <c r="C33" s="62">
        <v>0</v>
      </c>
      <c r="D33" s="62">
        <v>0</v>
      </c>
      <c r="E33" s="62">
        <v>0</v>
      </c>
      <c r="F33" s="62">
        <v>0</v>
      </c>
      <c r="G33" s="62">
        <v>0</v>
      </c>
      <c r="H33" s="62">
        <v>0</v>
      </c>
      <c r="I33" s="62">
        <v>0</v>
      </c>
      <c r="J33" s="62">
        <v>0</v>
      </c>
      <c r="K33" s="62">
        <v>0</v>
      </c>
      <c r="L33" s="62">
        <v>0</v>
      </c>
      <c r="M33" s="62">
        <v>0</v>
      </c>
      <c r="N33" s="61">
        <f t="shared" si="7"/>
        <v>12</v>
      </c>
    </row>
    <row r="34" spans="1:14" ht="13.5" thickBot="1">
      <c r="A34" s="29" t="s">
        <v>223</v>
      </c>
      <c r="B34" s="62">
        <v>9</v>
      </c>
      <c r="C34" s="62">
        <v>0</v>
      </c>
      <c r="D34" s="62">
        <v>0</v>
      </c>
      <c r="E34" s="62">
        <v>0</v>
      </c>
      <c r="F34" s="62">
        <v>0</v>
      </c>
      <c r="G34" s="62">
        <v>0</v>
      </c>
      <c r="H34" s="62">
        <v>0</v>
      </c>
      <c r="I34" s="62">
        <v>0</v>
      </c>
      <c r="J34" s="62">
        <v>0</v>
      </c>
      <c r="K34" s="62">
        <v>0</v>
      </c>
      <c r="L34" s="62">
        <v>0</v>
      </c>
      <c r="M34" s="62">
        <v>0</v>
      </c>
      <c r="N34" s="66">
        <f t="shared" si="7"/>
        <v>9</v>
      </c>
    </row>
    <row r="35" spans="1:14" ht="13.5" thickBot="1">
      <c r="A35" s="167" t="s">
        <v>142</v>
      </c>
      <c r="B35" s="181">
        <f>SUM(B36:B52)</f>
        <v>256</v>
      </c>
      <c r="C35" s="181">
        <f t="shared" ref="C35:N35" si="8">SUM(C36:C52)</f>
        <v>445</v>
      </c>
      <c r="D35" s="181">
        <f t="shared" si="8"/>
        <v>883</v>
      </c>
      <c r="E35" s="181">
        <f t="shared" si="8"/>
        <v>2295</v>
      </c>
      <c r="F35" s="181">
        <f t="shared" si="8"/>
        <v>2227</v>
      </c>
      <c r="G35" s="181">
        <f t="shared" si="8"/>
        <v>1127</v>
      </c>
      <c r="H35" s="181">
        <f t="shared" si="8"/>
        <v>712</v>
      </c>
      <c r="I35" s="181">
        <f t="shared" si="8"/>
        <v>1283</v>
      </c>
      <c r="J35" s="181">
        <f t="shared" si="8"/>
        <v>1421</v>
      </c>
      <c r="K35" s="181">
        <f t="shared" si="8"/>
        <v>3040</v>
      </c>
      <c r="L35" s="181">
        <f t="shared" si="8"/>
        <v>1155</v>
      </c>
      <c r="M35" s="181">
        <f t="shared" si="8"/>
        <v>776</v>
      </c>
      <c r="N35" s="180">
        <f t="shared" si="8"/>
        <v>15620</v>
      </c>
    </row>
    <row r="36" spans="1:14">
      <c r="A36" s="27" t="s">
        <v>179</v>
      </c>
      <c r="B36" s="84">
        <v>93</v>
      </c>
      <c r="C36" s="84">
        <v>176</v>
      </c>
      <c r="D36" s="84">
        <v>291</v>
      </c>
      <c r="E36" s="84">
        <v>1055</v>
      </c>
      <c r="F36" s="84">
        <v>1305</v>
      </c>
      <c r="G36" s="84">
        <v>665</v>
      </c>
      <c r="H36" s="84">
        <v>386</v>
      </c>
      <c r="I36" s="84">
        <v>657</v>
      </c>
      <c r="J36" s="84">
        <v>540</v>
      </c>
      <c r="K36" s="84">
        <v>1402</v>
      </c>
      <c r="L36" s="84">
        <v>371</v>
      </c>
      <c r="M36" s="84">
        <v>172</v>
      </c>
      <c r="N36" s="57">
        <f t="shared" ref="N36:N52" si="9">SUM(B36:M36)</f>
        <v>7113</v>
      </c>
    </row>
    <row r="37" spans="1:14">
      <c r="A37" s="29" t="s">
        <v>192</v>
      </c>
      <c r="B37" s="62">
        <v>42</v>
      </c>
      <c r="C37" s="62">
        <v>82</v>
      </c>
      <c r="D37" s="62">
        <v>217</v>
      </c>
      <c r="E37" s="62">
        <v>353</v>
      </c>
      <c r="F37" s="62">
        <v>179</v>
      </c>
      <c r="G37" s="62">
        <v>113</v>
      </c>
      <c r="H37" s="62">
        <v>79</v>
      </c>
      <c r="I37" s="62">
        <v>84</v>
      </c>
      <c r="J37" s="62">
        <v>201</v>
      </c>
      <c r="K37" s="62">
        <v>544</v>
      </c>
      <c r="L37" s="62">
        <v>116</v>
      </c>
      <c r="M37" s="62">
        <v>136</v>
      </c>
      <c r="N37" s="61">
        <f t="shared" si="9"/>
        <v>2146</v>
      </c>
    </row>
    <row r="38" spans="1:14">
      <c r="A38" s="29" t="s">
        <v>180</v>
      </c>
      <c r="B38" s="62">
        <v>16</v>
      </c>
      <c r="C38" s="62">
        <v>30</v>
      </c>
      <c r="D38" s="62">
        <v>136</v>
      </c>
      <c r="E38" s="62">
        <v>259</v>
      </c>
      <c r="F38" s="62">
        <v>251</v>
      </c>
      <c r="G38" s="62">
        <v>84</v>
      </c>
      <c r="H38" s="62">
        <v>41</v>
      </c>
      <c r="I38" s="62">
        <v>167</v>
      </c>
      <c r="J38" s="62">
        <v>168</v>
      </c>
      <c r="K38" s="62">
        <v>253</v>
      </c>
      <c r="L38" s="62">
        <v>212</v>
      </c>
      <c r="M38" s="62">
        <v>77</v>
      </c>
      <c r="N38" s="61">
        <f t="shared" si="9"/>
        <v>1694</v>
      </c>
    </row>
    <row r="39" spans="1:14">
      <c r="A39" s="29" t="s">
        <v>182</v>
      </c>
      <c r="B39" s="62">
        <v>56</v>
      </c>
      <c r="C39" s="62">
        <v>34</v>
      </c>
      <c r="D39" s="62">
        <v>30</v>
      </c>
      <c r="E39" s="62">
        <v>156</v>
      </c>
      <c r="F39" s="62">
        <v>64</v>
      </c>
      <c r="G39" s="62">
        <v>120</v>
      </c>
      <c r="H39" s="62">
        <v>79</v>
      </c>
      <c r="I39" s="62">
        <v>137</v>
      </c>
      <c r="J39" s="62">
        <v>187</v>
      </c>
      <c r="K39" s="62">
        <v>261</v>
      </c>
      <c r="L39" s="62">
        <v>68</v>
      </c>
      <c r="M39" s="62">
        <v>219</v>
      </c>
      <c r="N39" s="61">
        <f t="shared" si="9"/>
        <v>1411</v>
      </c>
    </row>
    <row r="40" spans="1:14">
      <c r="A40" s="29" t="s">
        <v>190</v>
      </c>
      <c r="B40" s="62">
        <v>14</v>
      </c>
      <c r="C40" s="62">
        <v>0</v>
      </c>
      <c r="D40" s="62">
        <v>94</v>
      </c>
      <c r="E40" s="62">
        <v>109</v>
      </c>
      <c r="F40" s="62">
        <v>67</v>
      </c>
      <c r="G40" s="62">
        <v>25</v>
      </c>
      <c r="H40" s="62">
        <v>42</v>
      </c>
      <c r="I40" s="62">
        <v>98</v>
      </c>
      <c r="J40" s="62">
        <v>35</v>
      </c>
      <c r="K40" s="62">
        <v>91</v>
      </c>
      <c r="L40" s="62">
        <v>50</v>
      </c>
      <c r="M40" s="62">
        <v>62</v>
      </c>
      <c r="N40" s="61">
        <f t="shared" si="9"/>
        <v>687</v>
      </c>
    </row>
    <row r="41" spans="1:14">
      <c r="A41" s="29" t="s">
        <v>165</v>
      </c>
      <c r="B41" s="62">
        <v>0</v>
      </c>
      <c r="C41" s="62">
        <v>44</v>
      </c>
      <c r="D41" s="62">
        <v>30</v>
      </c>
      <c r="E41" s="62">
        <v>52</v>
      </c>
      <c r="F41" s="62">
        <v>97</v>
      </c>
      <c r="G41" s="62">
        <v>0</v>
      </c>
      <c r="H41" s="62">
        <v>0</v>
      </c>
      <c r="I41" s="62">
        <v>0</v>
      </c>
      <c r="J41" s="62">
        <v>62</v>
      </c>
      <c r="K41" s="62">
        <v>0</v>
      </c>
      <c r="L41" s="62">
        <v>171</v>
      </c>
      <c r="M41" s="62">
        <v>77</v>
      </c>
      <c r="N41" s="61">
        <f t="shared" si="9"/>
        <v>533</v>
      </c>
    </row>
    <row r="42" spans="1:14">
      <c r="A42" s="29" t="s">
        <v>191</v>
      </c>
      <c r="B42" s="62">
        <v>0</v>
      </c>
      <c r="C42" s="62">
        <v>0</v>
      </c>
      <c r="D42" s="62">
        <v>0</v>
      </c>
      <c r="E42" s="62">
        <v>42</v>
      </c>
      <c r="F42" s="62">
        <v>82</v>
      </c>
      <c r="G42" s="62">
        <v>41</v>
      </c>
      <c r="H42" s="62">
        <v>0</v>
      </c>
      <c r="I42" s="62">
        <v>22</v>
      </c>
      <c r="J42" s="62">
        <v>76</v>
      </c>
      <c r="K42" s="62">
        <v>117</v>
      </c>
      <c r="L42" s="62">
        <v>22</v>
      </c>
      <c r="M42" s="62">
        <v>0</v>
      </c>
      <c r="N42" s="61">
        <f t="shared" si="9"/>
        <v>402</v>
      </c>
    </row>
    <row r="43" spans="1:14">
      <c r="A43" s="29" t="s">
        <v>152</v>
      </c>
      <c r="B43" s="62">
        <v>0</v>
      </c>
      <c r="C43" s="62">
        <v>0</v>
      </c>
      <c r="D43" s="62">
        <v>0</v>
      </c>
      <c r="E43" s="62">
        <v>0</v>
      </c>
      <c r="F43" s="62">
        <v>75</v>
      </c>
      <c r="G43" s="62">
        <v>0</v>
      </c>
      <c r="H43" s="62">
        <v>21</v>
      </c>
      <c r="I43" s="62">
        <v>0</v>
      </c>
      <c r="J43" s="62">
        <v>55</v>
      </c>
      <c r="K43" s="62">
        <v>86</v>
      </c>
      <c r="L43" s="62">
        <v>44</v>
      </c>
      <c r="M43" s="62">
        <v>0</v>
      </c>
      <c r="N43" s="61">
        <f t="shared" si="9"/>
        <v>281</v>
      </c>
    </row>
    <row r="44" spans="1:14">
      <c r="A44" s="29" t="s">
        <v>156</v>
      </c>
      <c r="B44" s="62">
        <v>0</v>
      </c>
      <c r="C44" s="62">
        <v>0</v>
      </c>
      <c r="D44" s="62">
        <v>0</v>
      </c>
      <c r="E44" s="62">
        <v>0</v>
      </c>
      <c r="F44" s="62">
        <v>0</v>
      </c>
      <c r="G44" s="62">
        <v>51</v>
      </c>
      <c r="H44" s="62">
        <v>0</v>
      </c>
      <c r="I44" s="62">
        <v>0</v>
      </c>
      <c r="J44" s="62">
        <v>44</v>
      </c>
      <c r="K44" s="62">
        <v>110</v>
      </c>
      <c r="L44" s="62">
        <v>59</v>
      </c>
      <c r="M44" s="62">
        <v>0</v>
      </c>
      <c r="N44" s="61">
        <f t="shared" si="9"/>
        <v>264</v>
      </c>
    </row>
    <row r="45" spans="1:14">
      <c r="A45" s="29" t="s">
        <v>187</v>
      </c>
      <c r="B45" s="62">
        <v>0</v>
      </c>
      <c r="C45" s="62">
        <v>12</v>
      </c>
      <c r="D45" s="62">
        <v>17</v>
      </c>
      <c r="E45" s="62">
        <v>61</v>
      </c>
      <c r="F45" s="62">
        <v>0</v>
      </c>
      <c r="G45" s="62">
        <v>0</v>
      </c>
      <c r="H45" s="62">
        <v>0</v>
      </c>
      <c r="I45" s="62">
        <v>29</v>
      </c>
      <c r="J45" s="62">
        <v>0</v>
      </c>
      <c r="K45" s="62">
        <v>104</v>
      </c>
      <c r="L45" s="62">
        <v>0</v>
      </c>
      <c r="M45" s="62">
        <v>14</v>
      </c>
      <c r="N45" s="61">
        <f t="shared" si="9"/>
        <v>237</v>
      </c>
    </row>
    <row r="46" spans="1:14">
      <c r="A46" s="29" t="s">
        <v>164</v>
      </c>
      <c r="B46" s="62">
        <v>12</v>
      </c>
      <c r="C46" s="62">
        <v>12</v>
      </c>
      <c r="D46" s="62">
        <v>0</v>
      </c>
      <c r="E46" s="62">
        <v>39</v>
      </c>
      <c r="F46" s="62">
        <v>56</v>
      </c>
      <c r="G46" s="62">
        <v>12</v>
      </c>
      <c r="H46" s="62">
        <v>14</v>
      </c>
      <c r="I46" s="62">
        <v>0</v>
      </c>
      <c r="J46" s="62">
        <v>0</v>
      </c>
      <c r="K46" s="62">
        <v>72</v>
      </c>
      <c r="L46" s="62">
        <v>0</v>
      </c>
      <c r="M46" s="62">
        <v>0</v>
      </c>
      <c r="N46" s="61">
        <f t="shared" si="9"/>
        <v>217</v>
      </c>
    </row>
    <row r="47" spans="1:14">
      <c r="A47" s="29" t="s">
        <v>178</v>
      </c>
      <c r="B47" s="62">
        <v>6</v>
      </c>
      <c r="C47" s="62">
        <v>4</v>
      </c>
      <c r="D47" s="62">
        <v>0</v>
      </c>
      <c r="E47" s="62">
        <v>52</v>
      </c>
      <c r="F47" s="62">
        <v>0</v>
      </c>
      <c r="G47" s="62">
        <v>16</v>
      </c>
      <c r="H47" s="62">
        <v>30</v>
      </c>
      <c r="I47" s="62">
        <v>18</v>
      </c>
      <c r="J47" s="62">
        <v>27</v>
      </c>
      <c r="K47" s="62">
        <v>0</v>
      </c>
      <c r="L47" s="62">
        <v>26</v>
      </c>
      <c r="M47" s="62">
        <v>10</v>
      </c>
      <c r="N47" s="61">
        <f t="shared" si="9"/>
        <v>189</v>
      </c>
    </row>
    <row r="48" spans="1:14">
      <c r="A48" s="29" t="s">
        <v>157</v>
      </c>
      <c r="B48" s="62">
        <v>17</v>
      </c>
      <c r="C48" s="62">
        <v>28</v>
      </c>
      <c r="D48" s="62">
        <v>28</v>
      </c>
      <c r="E48" s="62">
        <v>0</v>
      </c>
      <c r="F48" s="62">
        <v>51</v>
      </c>
      <c r="G48" s="62">
        <v>0</v>
      </c>
      <c r="H48" s="62">
        <v>0</v>
      </c>
      <c r="I48" s="62">
        <v>13</v>
      </c>
      <c r="J48" s="62">
        <v>26</v>
      </c>
      <c r="K48" s="62">
        <v>0</v>
      </c>
      <c r="L48" s="62">
        <v>0</v>
      </c>
      <c r="M48" s="62">
        <v>0</v>
      </c>
      <c r="N48" s="61">
        <f t="shared" si="9"/>
        <v>163</v>
      </c>
    </row>
    <row r="49" spans="1:14">
      <c r="A49" s="29" t="s">
        <v>194</v>
      </c>
      <c r="B49" s="62">
        <v>0</v>
      </c>
      <c r="C49" s="62">
        <v>0</v>
      </c>
      <c r="D49" s="62">
        <v>0</v>
      </c>
      <c r="E49" s="62">
        <v>117</v>
      </c>
      <c r="F49" s="62">
        <v>0</v>
      </c>
      <c r="G49" s="62">
        <v>0</v>
      </c>
      <c r="H49" s="62">
        <v>0</v>
      </c>
      <c r="I49" s="62">
        <v>0</v>
      </c>
      <c r="J49" s="62">
        <v>0</v>
      </c>
      <c r="K49" s="62">
        <v>0</v>
      </c>
      <c r="L49" s="62">
        <v>0</v>
      </c>
      <c r="M49" s="62">
        <v>0</v>
      </c>
      <c r="N49" s="61">
        <f t="shared" si="9"/>
        <v>117</v>
      </c>
    </row>
    <row r="50" spans="1:14">
      <c r="A50" s="29" t="s">
        <v>155</v>
      </c>
      <c r="B50" s="62">
        <v>0</v>
      </c>
      <c r="C50" s="62">
        <v>0</v>
      </c>
      <c r="D50" s="62">
        <v>0</v>
      </c>
      <c r="E50" s="62">
        <v>0</v>
      </c>
      <c r="F50" s="62">
        <v>0</v>
      </c>
      <c r="G50" s="62">
        <v>0</v>
      </c>
      <c r="H50" s="62">
        <v>20</v>
      </c>
      <c r="I50" s="62">
        <v>58</v>
      </c>
      <c r="J50" s="62">
        <v>0</v>
      </c>
      <c r="K50" s="62">
        <v>0</v>
      </c>
      <c r="L50" s="62">
        <v>0</v>
      </c>
      <c r="M50" s="62">
        <v>9</v>
      </c>
      <c r="N50" s="61">
        <f t="shared" si="9"/>
        <v>87</v>
      </c>
    </row>
    <row r="51" spans="1:14">
      <c r="A51" s="29" t="s">
        <v>177</v>
      </c>
      <c r="B51" s="62">
        <v>0</v>
      </c>
      <c r="C51" s="62">
        <v>0</v>
      </c>
      <c r="D51" s="62">
        <v>40</v>
      </c>
      <c r="E51" s="62">
        <v>0</v>
      </c>
      <c r="F51" s="62">
        <v>0</v>
      </c>
      <c r="G51" s="62">
        <v>0</v>
      </c>
      <c r="H51" s="62">
        <v>0</v>
      </c>
      <c r="I51" s="62">
        <v>0</v>
      </c>
      <c r="J51" s="62">
        <v>0</v>
      </c>
      <c r="K51" s="62">
        <v>0</v>
      </c>
      <c r="L51" s="62">
        <v>0</v>
      </c>
      <c r="M51" s="62">
        <v>0</v>
      </c>
      <c r="N51" s="61">
        <f t="shared" si="9"/>
        <v>40</v>
      </c>
    </row>
    <row r="52" spans="1:14" ht="13.5" thickBot="1">
      <c r="A52" s="37" t="s">
        <v>172</v>
      </c>
      <c r="B52" s="62">
        <v>0</v>
      </c>
      <c r="C52" s="62">
        <v>23</v>
      </c>
      <c r="D52" s="62">
        <v>0</v>
      </c>
      <c r="E52" s="62">
        <v>0</v>
      </c>
      <c r="F52" s="62">
        <v>0</v>
      </c>
      <c r="G52" s="62">
        <v>0</v>
      </c>
      <c r="H52" s="62">
        <v>0</v>
      </c>
      <c r="I52" s="62">
        <v>0</v>
      </c>
      <c r="J52" s="62">
        <v>0</v>
      </c>
      <c r="K52" s="62">
        <v>0</v>
      </c>
      <c r="L52" s="62">
        <v>16</v>
      </c>
      <c r="M52" s="62">
        <v>0</v>
      </c>
      <c r="N52" s="66">
        <f t="shared" si="9"/>
        <v>39</v>
      </c>
    </row>
    <row r="53" spans="1:14" ht="13.5" thickBot="1">
      <c r="A53" s="167" t="s">
        <v>195</v>
      </c>
      <c r="B53" s="181">
        <f>B54</f>
        <v>22</v>
      </c>
      <c r="C53" s="181">
        <f t="shared" ref="C53:M53" si="10">C54</f>
        <v>15</v>
      </c>
      <c r="D53" s="181">
        <f t="shared" si="10"/>
        <v>48</v>
      </c>
      <c r="E53" s="181">
        <f t="shared" si="10"/>
        <v>0</v>
      </c>
      <c r="F53" s="181">
        <f t="shared" si="10"/>
        <v>0</v>
      </c>
      <c r="G53" s="181">
        <f t="shared" si="10"/>
        <v>0</v>
      </c>
      <c r="H53" s="181">
        <f t="shared" si="10"/>
        <v>49</v>
      </c>
      <c r="I53" s="181">
        <f t="shared" si="10"/>
        <v>0</v>
      </c>
      <c r="J53" s="181">
        <f t="shared" si="10"/>
        <v>0</v>
      </c>
      <c r="K53" s="181">
        <f t="shared" si="10"/>
        <v>0</v>
      </c>
      <c r="L53" s="181">
        <f t="shared" si="10"/>
        <v>0</v>
      </c>
      <c r="M53" s="181">
        <f t="shared" si="10"/>
        <v>0</v>
      </c>
      <c r="N53" s="7">
        <f t="shared" si="2"/>
        <v>134</v>
      </c>
    </row>
    <row r="54" spans="1:14" ht="13.5" thickBot="1">
      <c r="A54" s="93" t="s">
        <v>197</v>
      </c>
      <c r="B54" s="91">
        <v>22</v>
      </c>
      <c r="C54" s="91">
        <v>15</v>
      </c>
      <c r="D54" s="91">
        <v>48</v>
      </c>
      <c r="E54" s="91">
        <v>0</v>
      </c>
      <c r="F54" s="91">
        <v>0</v>
      </c>
      <c r="G54" s="91">
        <v>0</v>
      </c>
      <c r="H54" s="91">
        <v>49</v>
      </c>
      <c r="I54" s="91">
        <v>0</v>
      </c>
      <c r="J54" s="91">
        <v>0</v>
      </c>
      <c r="K54" s="91">
        <v>0</v>
      </c>
      <c r="L54" s="91">
        <v>0</v>
      </c>
      <c r="M54" s="91">
        <v>0</v>
      </c>
      <c r="N54" s="7">
        <f t="shared" si="2"/>
        <v>134</v>
      </c>
    </row>
    <row r="55" spans="1:14" ht="13.5" thickBot="1">
      <c r="A55" s="186" t="s">
        <v>232</v>
      </c>
      <c r="B55" s="113">
        <v>544</v>
      </c>
      <c r="C55" s="113">
        <v>719</v>
      </c>
      <c r="D55" s="113">
        <v>2529</v>
      </c>
      <c r="E55" s="113">
        <v>6663</v>
      </c>
      <c r="F55" s="113">
        <v>6635</v>
      </c>
      <c r="G55" s="113">
        <v>3423</v>
      </c>
      <c r="H55" s="113">
        <v>3088</v>
      </c>
      <c r="I55" s="113">
        <v>1645</v>
      </c>
      <c r="J55" s="113">
        <v>1023</v>
      </c>
      <c r="K55" s="113">
        <v>525</v>
      </c>
      <c r="L55" s="113">
        <v>1340</v>
      </c>
      <c r="M55" s="113">
        <v>736</v>
      </c>
      <c r="N55" s="7">
        <f t="shared" si="2"/>
        <v>28870</v>
      </c>
    </row>
    <row r="56" spans="1:14" s="51" customFormat="1" ht="13.5" customHeight="1">
      <c r="A56" s="3" t="s">
        <v>221</v>
      </c>
      <c r="I56" s="23" t="s">
        <v>297</v>
      </c>
      <c r="N56" s="154"/>
    </row>
    <row r="57" spans="1:14">
      <c r="A57" s="92"/>
    </row>
    <row r="58" spans="1:14">
      <c r="A58" s="92"/>
    </row>
    <row r="59" spans="1:14">
      <c r="A59" s="92"/>
    </row>
    <row r="60" spans="1:14">
      <c r="A60" s="92"/>
    </row>
    <row r="61" spans="1:14">
      <c r="A61" s="92"/>
    </row>
    <row r="62" spans="1:14">
      <c r="A62" s="92"/>
    </row>
    <row r="63" spans="1:14">
      <c r="A63" s="92"/>
    </row>
    <row r="64" spans="1:14">
      <c r="A64" s="92"/>
    </row>
    <row r="65" spans="1:1">
      <c r="A65" s="92"/>
    </row>
    <row r="66" spans="1:1">
      <c r="A66" s="92"/>
    </row>
    <row r="67" spans="1:1">
      <c r="A67" s="92"/>
    </row>
    <row r="68" spans="1:1">
      <c r="A68" s="92"/>
    </row>
    <row r="69" spans="1:1">
      <c r="A69" s="92"/>
    </row>
    <row r="70" spans="1:1">
      <c r="A70" s="92"/>
    </row>
    <row r="71" spans="1:1">
      <c r="A71" s="92"/>
    </row>
    <row r="72" spans="1:1">
      <c r="A72" s="92"/>
    </row>
    <row r="73" spans="1:1">
      <c r="A73" s="92"/>
    </row>
    <row r="74" spans="1:1">
      <c r="A74" s="92"/>
    </row>
    <row r="75" spans="1:1">
      <c r="A75" s="92"/>
    </row>
    <row r="76" spans="1:1">
      <c r="A76" s="92"/>
    </row>
    <row r="77" spans="1:1">
      <c r="A77" s="92"/>
    </row>
    <row r="78" spans="1:1">
      <c r="A78" s="92"/>
    </row>
    <row r="79" spans="1:1">
      <c r="A79" s="92"/>
    </row>
    <row r="80" spans="1:1">
      <c r="A80" s="92"/>
    </row>
    <row r="81" spans="1:1">
      <c r="A81" s="92"/>
    </row>
    <row r="82" spans="1:1">
      <c r="A82" s="92"/>
    </row>
  </sheetData>
  <sortState ref="A37:N53">
    <sortCondition descending="1" ref="N37:N53"/>
  </sortState>
  <mergeCells count="1">
    <mergeCell ref="B3:N3"/>
  </mergeCells>
  <printOptions horizontalCentered="1"/>
  <pageMargins left="0" right="0" top="0.5" bottom="0.5" header="0.5" footer="0.5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7030A0"/>
  </sheetPr>
  <dimension ref="A1:N10"/>
  <sheetViews>
    <sheetView workbookViewId="0"/>
  </sheetViews>
  <sheetFormatPr defaultRowHeight="12.75"/>
  <cols>
    <col min="1" max="1" width="23" style="95" customWidth="1"/>
    <col min="2" max="2" width="5.140625" style="95" bestFit="1" customWidth="1"/>
    <col min="3" max="3" width="4.85546875" style="95" bestFit="1" customWidth="1"/>
    <col min="4" max="4" width="5.7109375" style="95" bestFit="1" customWidth="1"/>
    <col min="5" max="6" width="5.140625" style="95" bestFit="1" customWidth="1"/>
    <col min="7" max="8" width="4.85546875" style="95" bestFit="1" customWidth="1"/>
    <col min="9" max="13" width="5.140625" style="95" bestFit="1" customWidth="1"/>
    <col min="14" max="14" width="9" style="95" customWidth="1"/>
    <col min="15" max="16384" width="9.140625" style="95"/>
  </cols>
  <sheetData>
    <row r="1" spans="1:14" s="94" customFormat="1" ht="20.100000000000001" customHeight="1">
      <c r="A1" s="83" t="s">
        <v>304</v>
      </c>
    </row>
    <row r="2" spans="1:14" ht="6.95" customHeight="1" thickBot="1"/>
    <row r="3" spans="1:14" ht="13.5" customHeight="1" thickBot="1">
      <c r="B3" s="395">
        <v>2010</v>
      </c>
      <c r="C3" s="395"/>
      <c r="D3" s="395"/>
      <c r="E3" s="395"/>
      <c r="F3" s="395"/>
      <c r="G3" s="395"/>
      <c r="H3" s="395"/>
      <c r="I3" s="395"/>
      <c r="J3" s="395"/>
      <c r="K3" s="395"/>
      <c r="L3" s="395"/>
      <c r="M3" s="395"/>
      <c r="N3" s="395"/>
    </row>
    <row r="4" spans="1:14" ht="13.5" customHeight="1" thickBot="1">
      <c r="A4" s="52" t="s">
        <v>1</v>
      </c>
      <c r="B4" s="197" t="s">
        <v>290</v>
      </c>
      <c r="C4" s="197" t="s">
        <v>291</v>
      </c>
      <c r="D4" s="197" t="s">
        <v>2</v>
      </c>
      <c r="E4" s="197" t="s">
        <v>3</v>
      </c>
      <c r="F4" s="197" t="s">
        <v>4</v>
      </c>
      <c r="G4" s="197" t="s">
        <v>5</v>
      </c>
      <c r="H4" s="197" t="s">
        <v>6</v>
      </c>
      <c r="I4" s="197" t="s">
        <v>292</v>
      </c>
      <c r="J4" s="197" t="s">
        <v>293</v>
      </c>
      <c r="K4" s="197" t="s">
        <v>294</v>
      </c>
      <c r="L4" s="197" t="s">
        <v>295</v>
      </c>
      <c r="M4" s="197" t="s">
        <v>296</v>
      </c>
      <c r="N4" s="197" t="s">
        <v>334</v>
      </c>
    </row>
    <row r="5" spans="1:14" ht="13.5" thickBot="1">
      <c r="A5" s="52" t="s">
        <v>7</v>
      </c>
      <c r="B5" s="85">
        <f>B6+B9</f>
        <v>3373</v>
      </c>
      <c r="C5" s="85">
        <f t="shared" ref="C5:M5" si="0">C6+C9</f>
        <v>1433</v>
      </c>
      <c r="D5" s="85">
        <f t="shared" si="0"/>
        <v>4750</v>
      </c>
      <c r="E5" s="85">
        <f t="shared" si="0"/>
        <v>4220</v>
      </c>
      <c r="F5" s="85">
        <f t="shared" si="0"/>
        <v>5007</v>
      </c>
      <c r="G5" s="85">
        <f t="shared" si="0"/>
        <v>4482</v>
      </c>
      <c r="H5" s="85">
        <f t="shared" si="0"/>
        <v>3708</v>
      </c>
      <c r="I5" s="85">
        <f t="shared" si="0"/>
        <v>3012</v>
      </c>
      <c r="J5" s="85">
        <f t="shared" si="0"/>
        <v>6003</v>
      </c>
      <c r="K5" s="85">
        <f t="shared" si="0"/>
        <v>4546</v>
      </c>
      <c r="L5" s="85">
        <f t="shared" si="0"/>
        <v>4188</v>
      </c>
      <c r="M5" s="85">
        <f t="shared" si="0"/>
        <v>5944</v>
      </c>
      <c r="N5" s="85">
        <f>SUM(B5:M5)</f>
        <v>50666</v>
      </c>
    </row>
    <row r="6" spans="1:14" ht="13.5" thickBot="1">
      <c r="A6" s="52" t="s">
        <v>231</v>
      </c>
      <c r="B6" s="7">
        <f>B7+B8</f>
        <v>2776</v>
      </c>
      <c r="C6" s="7">
        <f t="shared" ref="C6:N6" si="1">C7+C8</f>
        <v>1177</v>
      </c>
      <c r="D6" s="7">
        <f t="shared" si="1"/>
        <v>3915</v>
      </c>
      <c r="E6" s="7">
        <f t="shared" si="1"/>
        <v>3240</v>
      </c>
      <c r="F6" s="7">
        <f t="shared" si="1"/>
        <v>4020</v>
      </c>
      <c r="G6" s="7">
        <f t="shared" si="1"/>
        <v>3376</v>
      </c>
      <c r="H6" s="7">
        <f t="shared" si="1"/>
        <v>3218</v>
      </c>
      <c r="I6" s="7">
        <f t="shared" si="1"/>
        <v>2637</v>
      </c>
      <c r="J6" s="7">
        <f t="shared" si="1"/>
        <v>5225</v>
      </c>
      <c r="K6" s="7">
        <f t="shared" si="1"/>
        <v>4145</v>
      </c>
      <c r="L6" s="7">
        <f t="shared" si="1"/>
        <v>4038</v>
      </c>
      <c r="M6" s="7">
        <f t="shared" si="1"/>
        <v>2920</v>
      </c>
      <c r="N6" s="7">
        <f t="shared" si="1"/>
        <v>40687</v>
      </c>
    </row>
    <row r="7" spans="1:14">
      <c r="A7" s="96" t="s">
        <v>9</v>
      </c>
      <c r="B7" s="97">
        <v>1361</v>
      </c>
      <c r="C7" s="97">
        <v>992</v>
      </c>
      <c r="D7" s="97">
        <v>2715</v>
      </c>
      <c r="E7" s="97">
        <v>1965</v>
      </c>
      <c r="F7" s="97">
        <v>2875</v>
      </c>
      <c r="G7" s="97">
        <v>2405</v>
      </c>
      <c r="H7" s="97">
        <v>2635</v>
      </c>
      <c r="I7" s="97">
        <v>1712</v>
      </c>
      <c r="J7" s="97">
        <v>3440</v>
      </c>
      <c r="K7" s="97">
        <v>2910</v>
      </c>
      <c r="L7" s="97">
        <v>2934</v>
      </c>
      <c r="M7" s="97">
        <v>2007</v>
      </c>
      <c r="N7" s="57">
        <f t="shared" ref="N7:N9" si="2">SUM(B7:M7)</f>
        <v>27951</v>
      </c>
    </row>
    <row r="8" spans="1:14" ht="13.5" thickBot="1">
      <c r="A8" s="98" t="s">
        <v>233</v>
      </c>
      <c r="B8" s="99">
        <v>1415</v>
      </c>
      <c r="C8" s="99">
        <v>185</v>
      </c>
      <c r="D8" s="99">
        <v>1200</v>
      </c>
      <c r="E8" s="99">
        <v>1275</v>
      </c>
      <c r="F8" s="99">
        <v>1145</v>
      </c>
      <c r="G8" s="99">
        <v>971</v>
      </c>
      <c r="H8" s="99">
        <v>583</v>
      </c>
      <c r="I8" s="99">
        <v>925</v>
      </c>
      <c r="J8" s="99">
        <v>1785</v>
      </c>
      <c r="K8" s="99">
        <v>1235</v>
      </c>
      <c r="L8" s="99">
        <v>1104</v>
      </c>
      <c r="M8" s="99">
        <v>913</v>
      </c>
      <c r="N8" s="66">
        <f t="shared" si="2"/>
        <v>12736</v>
      </c>
    </row>
    <row r="9" spans="1:14" ht="13.5" thickBot="1">
      <c r="A9" s="25" t="s">
        <v>232</v>
      </c>
      <c r="B9" s="100">
        <v>597</v>
      </c>
      <c r="C9" s="100">
        <v>256</v>
      </c>
      <c r="D9" s="100">
        <v>835</v>
      </c>
      <c r="E9" s="100">
        <v>980</v>
      </c>
      <c r="F9" s="100">
        <v>987</v>
      </c>
      <c r="G9" s="100">
        <v>1106</v>
      </c>
      <c r="H9" s="100">
        <v>490</v>
      </c>
      <c r="I9" s="100">
        <v>375</v>
      </c>
      <c r="J9" s="100">
        <v>778</v>
      </c>
      <c r="K9" s="100">
        <v>401</v>
      </c>
      <c r="L9" s="100">
        <v>150</v>
      </c>
      <c r="M9" s="100">
        <v>3024</v>
      </c>
      <c r="N9" s="7">
        <f t="shared" si="2"/>
        <v>9979</v>
      </c>
    </row>
    <row r="10" spans="1:14" s="51" customFormat="1" ht="13.5" customHeight="1">
      <c r="A10" s="3" t="s">
        <v>221</v>
      </c>
      <c r="I10" s="23" t="s">
        <v>297</v>
      </c>
      <c r="N10" s="154"/>
    </row>
  </sheetData>
  <mergeCells count="1">
    <mergeCell ref="B3:N3"/>
  </mergeCells>
  <printOptions horizontalCentered="1"/>
  <pageMargins left="0" right="0" top="0.5" bottom="0.5" header="0.5" footer="0.5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7030A0"/>
  </sheetPr>
  <dimension ref="A1:N52"/>
  <sheetViews>
    <sheetView workbookViewId="0"/>
  </sheetViews>
  <sheetFormatPr defaultRowHeight="12.75"/>
  <cols>
    <col min="1" max="1" width="26.28515625" style="44" customWidth="1"/>
    <col min="2" max="3" width="5" style="44" customWidth="1"/>
    <col min="4" max="4" width="5.5703125" style="44" customWidth="1"/>
    <col min="5" max="13" width="5" style="44" customWidth="1"/>
    <col min="14" max="14" width="8.5703125" style="44" bestFit="1" customWidth="1"/>
    <col min="15" max="16384" width="9.140625" style="44"/>
  </cols>
  <sheetData>
    <row r="1" spans="1:14" s="51" customFormat="1" ht="20.100000000000001" customHeight="1">
      <c r="A1" s="83" t="s">
        <v>305</v>
      </c>
    </row>
    <row r="2" spans="1:14" s="23" customFormat="1" ht="6.95" customHeight="1" thickBot="1"/>
    <row r="3" spans="1:14" s="23" customFormat="1" ht="13.5" customHeight="1" thickBot="1">
      <c r="B3" s="395">
        <v>2010</v>
      </c>
      <c r="C3" s="395"/>
      <c r="D3" s="395"/>
      <c r="E3" s="395"/>
      <c r="F3" s="395"/>
      <c r="G3" s="395"/>
      <c r="H3" s="395"/>
      <c r="I3" s="395"/>
      <c r="J3" s="395"/>
      <c r="K3" s="395"/>
      <c r="L3" s="395"/>
      <c r="M3" s="395"/>
      <c r="N3" s="395"/>
    </row>
    <row r="4" spans="1:14" s="23" customFormat="1" ht="21.75" thickBot="1">
      <c r="A4" s="52" t="s">
        <v>1</v>
      </c>
      <c r="B4" s="197" t="s">
        <v>290</v>
      </c>
      <c r="C4" s="197" t="s">
        <v>291</v>
      </c>
      <c r="D4" s="197" t="s">
        <v>2</v>
      </c>
      <c r="E4" s="197" t="s">
        <v>3</v>
      </c>
      <c r="F4" s="197" t="s">
        <v>4</v>
      </c>
      <c r="G4" s="197" t="s">
        <v>5</v>
      </c>
      <c r="H4" s="197" t="s">
        <v>6</v>
      </c>
      <c r="I4" s="197" t="s">
        <v>292</v>
      </c>
      <c r="J4" s="197" t="s">
        <v>293</v>
      </c>
      <c r="K4" s="197" t="s">
        <v>294</v>
      </c>
      <c r="L4" s="197" t="s">
        <v>295</v>
      </c>
      <c r="M4" s="197" t="s">
        <v>296</v>
      </c>
      <c r="N4" s="197" t="s">
        <v>334</v>
      </c>
    </row>
    <row r="5" spans="1:14" s="23" customFormat="1" ht="15" customHeight="1" thickBot="1">
      <c r="A5" s="52" t="s">
        <v>226</v>
      </c>
      <c r="B5" s="7">
        <f>B6+B10+B12+B18+B29+B50</f>
        <v>716</v>
      </c>
      <c r="C5" s="7">
        <f t="shared" ref="C5:M5" si="0">C6+C10+C12+C18+C29+C50</f>
        <v>703</v>
      </c>
      <c r="D5" s="7">
        <f t="shared" si="0"/>
        <v>1277</v>
      </c>
      <c r="E5" s="7">
        <f t="shared" si="0"/>
        <v>2283</v>
      </c>
      <c r="F5" s="7">
        <f t="shared" si="0"/>
        <v>1813</v>
      </c>
      <c r="G5" s="7">
        <f t="shared" si="0"/>
        <v>1391</v>
      </c>
      <c r="H5" s="7">
        <f t="shared" si="0"/>
        <v>1239</v>
      </c>
      <c r="I5" s="7">
        <f t="shared" si="0"/>
        <v>1275</v>
      </c>
      <c r="J5" s="7">
        <f t="shared" si="0"/>
        <v>1289</v>
      </c>
      <c r="K5" s="7">
        <f t="shared" si="0"/>
        <v>1848</v>
      </c>
      <c r="L5" s="7">
        <f t="shared" si="0"/>
        <v>1021</v>
      </c>
      <c r="M5" s="7">
        <f t="shared" si="0"/>
        <v>757</v>
      </c>
      <c r="N5" s="57">
        <f t="shared" ref="N5" si="1">SUM(B5:M5)</f>
        <v>15612</v>
      </c>
    </row>
    <row r="6" spans="1:14" s="23" customFormat="1" ht="15" customHeight="1" thickBot="1">
      <c r="A6" s="52" t="s">
        <v>9</v>
      </c>
      <c r="B6" s="7">
        <f>B7+B8+B9</f>
        <v>383</v>
      </c>
      <c r="C6" s="7">
        <f t="shared" ref="C6:N6" si="2">C7+C8+C9</f>
        <v>329</v>
      </c>
      <c r="D6" s="7">
        <f t="shared" si="2"/>
        <v>492</v>
      </c>
      <c r="E6" s="7">
        <f t="shared" si="2"/>
        <v>941</v>
      </c>
      <c r="F6" s="7">
        <f t="shared" si="2"/>
        <v>660</v>
      </c>
      <c r="G6" s="7">
        <f t="shared" si="2"/>
        <v>744</v>
      </c>
      <c r="H6" s="7">
        <f t="shared" si="2"/>
        <v>745</v>
      </c>
      <c r="I6" s="7">
        <f t="shared" si="2"/>
        <v>671</v>
      </c>
      <c r="J6" s="7">
        <f t="shared" si="2"/>
        <v>523</v>
      </c>
      <c r="K6" s="7">
        <f t="shared" si="2"/>
        <v>445</v>
      </c>
      <c r="L6" s="7">
        <f t="shared" si="2"/>
        <v>409</v>
      </c>
      <c r="M6" s="7">
        <f t="shared" si="2"/>
        <v>230</v>
      </c>
      <c r="N6" s="7">
        <f t="shared" si="2"/>
        <v>6572</v>
      </c>
    </row>
    <row r="7" spans="1:14" ht="15" customHeight="1">
      <c r="A7" s="72" t="s">
        <v>10</v>
      </c>
      <c r="B7" s="84">
        <v>378</v>
      </c>
      <c r="C7" s="84">
        <v>329</v>
      </c>
      <c r="D7" s="84">
        <v>492</v>
      </c>
      <c r="E7" s="84">
        <v>941</v>
      </c>
      <c r="F7" s="84">
        <v>660</v>
      </c>
      <c r="G7" s="84">
        <v>744</v>
      </c>
      <c r="H7" s="84">
        <v>745</v>
      </c>
      <c r="I7" s="84">
        <v>671</v>
      </c>
      <c r="J7" s="84">
        <v>523</v>
      </c>
      <c r="K7" s="84">
        <v>445</v>
      </c>
      <c r="L7" s="84">
        <v>409</v>
      </c>
      <c r="M7" s="84">
        <v>230</v>
      </c>
      <c r="N7" s="57">
        <f>SUM(B7:M7)</f>
        <v>6567</v>
      </c>
    </row>
    <row r="8" spans="1:14" ht="15" customHeight="1">
      <c r="A8" s="241" t="s">
        <v>30</v>
      </c>
      <c r="B8" s="242">
        <v>3</v>
      </c>
      <c r="C8" s="242">
        <v>0</v>
      </c>
      <c r="D8" s="242">
        <v>0</v>
      </c>
      <c r="E8" s="242">
        <v>0</v>
      </c>
      <c r="F8" s="242">
        <v>0</v>
      </c>
      <c r="G8" s="242">
        <v>0</v>
      </c>
      <c r="H8" s="242">
        <v>0</v>
      </c>
      <c r="I8" s="242">
        <v>0</v>
      </c>
      <c r="J8" s="242">
        <v>0</v>
      </c>
      <c r="K8" s="242">
        <v>0</v>
      </c>
      <c r="L8" s="242">
        <v>0</v>
      </c>
      <c r="M8" s="242">
        <v>0</v>
      </c>
      <c r="N8" s="61">
        <f>SUM(B8:M8)</f>
        <v>3</v>
      </c>
    </row>
    <row r="9" spans="1:14" ht="15" customHeight="1" thickBot="1">
      <c r="A9" s="50" t="s">
        <v>12</v>
      </c>
      <c r="B9" s="86">
        <v>2</v>
      </c>
      <c r="C9" s="86">
        <v>0</v>
      </c>
      <c r="D9" s="86">
        <v>0</v>
      </c>
      <c r="E9" s="86">
        <v>0</v>
      </c>
      <c r="F9" s="86">
        <v>0</v>
      </c>
      <c r="G9" s="86">
        <v>0</v>
      </c>
      <c r="H9" s="86">
        <v>0</v>
      </c>
      <c r="I9" s="86">
        <v>0</v>
      </c>
      <c r="J9" s="86">
        <v>0</v>
      </c>
      <c r="K9" s="86">
        <v>0</v>
      </c>
      <c r="L9" s="86">
        <v>0</v>
      </c>
      <c r="M9" s="86">
        <v>0</v>
      </c>
      <c r="N9" s="66">
        <f>SUM(B9:M9)</f>
        <v>2</v>
      </c>
    </row>
    <row r="10" spans="1:14" ht="15" customHeight="1" thickBot="1">
      <c r="A10" s="25" t="s">
        <v>36</v>
      </c>
      <c r="B10" s="113">
        <f>B11</f>
        <v>0</v>
      </c>
      <c r="C10" s="113">
        <f t="shared" ref="C10:N10" si="3">C11</f>
        <v>0</v>
      </c>
      <c r="D10" s="113">
        <f t="shared" si="3"/>
        <v>5</v>
      </c>
      <c r="E10" s="113">
        <f t="shared" si="3"/>
        <v>81</v>
      </c>
      <c r="F10" s="113">
        <f t="shared" si="3"/>
        <v>0</v>
      </c>
      <c r="G10" s="113">
        <f t="shared" si="3"/>
        <v>0</v>
      </c>
      <c r="H10" s="113">
        <f t="shared" si="3"/>
        <v>0</v>
      </c>
      <c r="I10" s="113">
        <f t="shared" si="3"/>
        <v>0</v>
      </c>
      <c r="J10" s="113">
        <f t="shared" si="3"/>
        <v>4</v>
      </c>
      <c r="K10" s="113">
        <f t="shared" si="3"/>
        <v>2</v>
      </c>
      <c r="L10" s="113">
        <f t="shared" si="3"/>
        <v>0</v>
      </c>
      <c r="M10" s="113">
        <f t="shared" si="3"/>
        <v>0</v>
      </c>
      <c r="N10" s="112">
        <f t="shared" si="3"/>
        <v>92</v>
      </c>
    </row>
    <row r="11" spans="1:14" ht="15" customHeight="1" thickBot="1">
      <c r="A11" s="72" t="s">
        <v>56</v>
      </c>
      <c r="B11" s="70">
        <v>0</v>
      </c>
      <c r="C11" s="70">
        <v>0</v>
      </c>
      <c r="D11" s="70">
        <v>5</v>
      </c>
      <c r="E11" s="70">
        <v>81</v>
      </c>
      <c r="F11" s="70">
        <v>0</v>
      </c>
      <c r="G11" s="70">
        <v>0</v>
      </c>
      <c r="H11" s="70">
        <v>0</v>
      </c>
      <c r="I11" s="70">
        <v>0</v>
      </c>
      <c r="J11" s="70">
        <v>4</v>
      </c>
      <c r="K11" s="70">
        <v>2</v>
      </c>
      <c r="L11" s="70">
        <v>0</v>
      </c>
      <c r="M11" s="70">
        <v>0</v>
      </c>
      <c r="N11" s="57">
        <f t="shared" ref="N11:N51" si="4">SUM(B11:M11)</f>
        <v>92</v>
      </c>
    </row>
    <row r="12" spans="1:14" ht="15" customHeight="1" thickBot="1">
      <c r="A12" s="25" t="s">
        <v>77</v>
      </c>
      <c r="B12" s="180">
        <f>SUM(B13:B17)</f>
        <v>31</v>
      </c>
      <c r="C12" s="180">
        <f t="shared" ref="C12:N12" si="5">SUM(C13:C17)</f>
        <v>18</v>
      </c>
      <c r="D12" s="180">
        <f t="shared" si="5"/>
        <v>7</v>
      </c>
      <c r="E12" s="180">
        <f t="shared" si="5"/>
        <v>72</v>
      </c>
      <c r="F12" s="180">
        <f t="shared" si="5"/>
        <v>70</v>
      </c>
      <c r="G12" s="180">
        <f t="shared" si="5"/>
        <v>37</v>
      </c>
      <c r="H12" s="180">
        <f t="shared" si="5"/>
        <v>60</v>
      </c>
      <c r="I12" s="180">
        <f t="shared" si="5"/>
        <v>32</v>
      </c>
      <c r="J12" s="180">
        <f t="shared" si="5"/>
        <v>11</v>
      </c>
      <c r="K12" s="180">
        <f t="shared" si="5"/>
        <v>46</v>
      </c>
      <c r="L12" s="180">
        <f t="shared" si="5"/>
        <v>28</v>
      </c>
      <c r="M12" s="180">
        <f t="shared" si="5"/>
        <v>28</v>
      </c>
      <c r="N12" s="180">
        <f t="shared" si="5"/>
        <v>440</v>
      </c>
    </row>
    <row r="13" spans="1:14" ht="15" customHeight="1">
      <c r="A13" s="27" t="s">
        <v>96</v>
      </c>
      <c r="B13" s="70">
        <v>18</v>
      </c>
      <c r="C13" s="70">
        <v>11</v>
      </c>
      <c r="D13" s="70">
        <v>5</v>
      </c>
      <c r="E13" s="70">
        <v>41</v>
      </c>
      <c r="F13" s="70">
        <v>45</v>
      </c>
      <c r="G13" s="84">
        <v>34</v>
      </c>
      <c r="H13" s="84">
        <v>38</v>
      </c>
      <c r="I13" s="84">
        <v>20</v>
      </c>
      <c r="J13" s="84">
        <v>0</v>
      </c>
      <c r="K13" s="70">
        <v>21</v>
      </c>
      <c r="L13" s="70">
        <v>9</v>
      </c>
      <c r="M13" s="70">
        <v>28</v>
      </c>
      <c r="N13" s="57">
        <f>SUM(B13:M13)</f>
        <v>270</v>
      </c>
    </row>
    <row r="14" spans="1:14" ht="15" customHeight="1">
      <c r="A14" s="29" t="s">
        <v>95</v>
      </c>
      <c r="B14" s="67">
        <v>2</v>
      </c>
      <c r="C14" s="67">
        <v>3</v>
      </c>
      <c r="D14" s="67">
        <v>0</v>
      </c>
      <c r="E14" s="67">
        <v>0</v>
      </c>
      <c r="F14" s="67">
        <v>22</v>
      </c>
      <c r="G14" s="67">
        <v>3</v>
      </c>
      <c r="H14" s="67">
        <v>17</v>
      </c>
      <c r="I14" s="67">
        <v>2</v>
      </c>
      <c r="J14" s="67">
        <v>4</v>
      </c>
      <c r="K14" s="67">
        <v>25</v>
      </c>
      <c r="L14" s="67">
        <v>0</v>
      </c>
      <c r="M14" s="67">
        <v>0</v>
      </c>
      <c r="N14" s="61">
        <f>SUM(B14:M14)</f>
        <v>78</v>
      </c>
    </row>
    <row r="15" spans="1:14" ht="15" customHeight="1">
      <c r="A15" s="29" t="s">
        <v>100</v>
      </c>
      <c r="B15" s="62">
        <v>0</v>
      </c>
      <c r="C15" s="62">
        <v>0</v>
      </c>
      <c r="D15" s="62">
        <v>0</v>
      </c>
      <c r="E15" s="62">
        <v>28</v>
      </c>
      <c r="F15" s="62">
        <v>3</v>
      </c>
      <c r="G15" s="62">
        <v>0</v>
      </c>
      <c r="H15" s="62">
        <v>5</v>
      </c>
      <c r="I15" s="62">
        <v>10</v>
      </c>
      <c r="J15" s="62">
        <v>7</v>
      </c>
      <c r="K15" s="62">
        <v>0</v>
      </c>
      <c r="L15" s="62">
        <v>0</v>
      </c>
      <c r="M15" s="62">
        <v>0</v>
      </c>
      <c r="N15" s="61">
        <f>SUM(B15:M15)</f>
        <v>53</v>
      </c>
    </row>
    <row r="16" spans="1:14" ht="15" customHeight="1">
      <c r="A16" s="29" t="s">
        <v>94</v>
      </c>
      <c r="B16" s="62">
        <v>9</v>
      </c>
      <c r="C16" s="62">
        <v>4</v>
      </c>
      <c r="D16" s="62">
        <v>0</v>
      </c>
      <c r="E16" s="62">
        <v>3</v>
      </c>
      <c r="F16" s="62">
        <v>0</v>
      </c>
      <c r="G16" s="62">
        <v>0</v>
      </c>
      <c r="H16" s="62">
        <v>0</v>
      </c>
      <c r="I16" s="62">
        <v>0</v>
      </c>
      <c r="J16" s="62">
        <v>0</v>
      </c>
      <c r="K16" s="62">
        <v>0</v>
      </c>
      <c r="L16" s="62">
        <v>19</v>
      </c>
      <c r="M16" s="62">
        <v>0</v>
      </c>
      <c r="N16" s="61">
        <f>SUM(B16:M16)</f>
        <v>35</v>
      </c>
    </row>
    <row r="17" spans="1:14" ht="15" customHeight="1" thickBot="1">
      <c r="A17" s="29" t="s">
        <v>98</v>
      </c>
      <c r="B17" s="62">
        <v>2</v>
      </c>
      <c r="C17" s="62">
        <v>0</v>
      </c>
      <c r="D17" s="62">
        <v>2</v>
      </c>
      <c r="E17" s="62">
        <v>0</v>
      </c>
      <c r="F17" s="62">
        <v>0</v>
      </c>
      <c r="G17" s="62">
        <v>0</v>
      </c>
      <c r="H17" s="62">
        <v>0</v>
      </c>
      <c r="I17" s="62">
        <v>0</v>
      </c>
      <c r="J17" s="62">
        <v>0</v>
      </c>
      <c r="K17" s="62">
        <v>0</v>
      </c>
      <c r="L17" s="62">
        <v>0</v>
      </c>
      <c r="M17" s="62">
        <v>0</v>
      </c>
      <c r="N17" s="66">
        <f>SUM(B17:M17)</f>
        <v>4</v>
      </c>
    </row>
    <row r="18" spans="1:14" ht="15" customHeight="1" thickBot="1">
      <c r="A18" s="183" t="s">
        <v>337</v>
      </c>
      <c r="B18" s="180">
        <f>SUM(B19:B28)</f>
        <v>46</v>
      </c>
      <c r="C18" s="180">
        <f t="shared" ref="C18:M18" si="6">SUM(C19:C28)</f>
        <v>84</v>
      </c>
      <c r="D18" s="180">
        <f t="shared" si="6"/>
        <v>163</v>
      </c>
      <c r="E18" s="180">
        <f t="shared" si="6"/>
        <v>16</v>
      </c>
      <c r="F18" s="180">
        <f t="shared" si="6"/>
        <v>47</v>
      </c>
      <c r="G18" s="180">
        <f t="shared" si="6"/>
        <v>41</v>
      </c>
      <c r="H18" s="180">
        <f t="shared" si="6"/>
        <v>12</v>
      </c>
      <c r="I18" s="180">
        <f t="shared" si="6"/>
        <v>30</v>
      </c>
      <c r="J18" s="180">
        <f t="shared" si="6"/>
        <v>91</v>
      </c>
      <c r="K18" s="180">
        <f t="shared" si="6"/>
        <v>69</v>
      </c>
      <c r="L18" s="180">
        <f t="shared" si="6"/>
        <v>60</v>
      </c>
      <c r="M18" s="180">
        <f t="shared" si="6"/>
        <v>78</v>
      </c>
      <c r="N18" s="74">
        <f t="shared" si="4"/>
        <v>737</v>
      </c>
    </row>
    <row r="19" spans="1:14" ht="15" customHeight="1">
      <c r="A19" s="27" t="s">
        <v>223</v>
      </c>
      <c r="B19" s="84">
        <v>24</v>
      </c>
      <c r="C19" s="84">
        <v>18</v>
      </c>
      <c r="D19" s="84">
        <v>127</v>
      </c>
      <c r="E19" s="84">
        <v>0</v>
      </c>
      <c r="F19" s="84">
        <v>34</v>
      </c>
      <c r="G19" s="84">
        <v>19</v>
      </c>
      <c r="H19" s="84">
        <v>0</v>
      </c>
      <c r="I19" s="84">
        <v>9</v>
      </c>
      <c r="J19" s="84">
        <v>67</v>
      </c>
      <c r="K19" s="84">
        <v>49</v>
      </c>
      <c r="L19" s="84">
        <v>21</v>
      </c>
      <c r="M19" s="84">
        <v>41</v>
      </c>
      <c r="N19" s="57">
        <f t="shared" ref="N19:N28" si="7">SUM(B19:M19)</f>
        <v>409</v>
      </c>
    </row>
    <row r="20" spans="1:14" ht="15" customHeight="1">
      <c r="A20" s="29" t="s">
        <v>114</v>
      </c>
      <c r="B20" s="62">
        <v>20</v>
      </c>
      <c r="C20" s="62">
        <v>6</v>
      </c>
      <c r="D20" s="62">
        <v>0</v>
      </c>
      <c r="E20" s="62">
        <v>3</v>
      </c>
      <c r="F20" s="62">
        <v>0</v>
      </c>
      <c r="G20" s="62">
        <v>22</v>
      </c>
      <c r="H20" s="62">
        <v>12</v>
      </c>
      <c r="I20" s="62">
        <v>18</v>
      </c>
      <c r="J20" s="62">
        <v>24</v>
      </c>
      <c r="K20" s="62">
        <v>14</v>
      </c>
      <c r="L20" s="62">
        <v>39</v>
      </c>
      <c r="M20" s="62">
        <v>32</v>
      </c>
      <c r="N20" s="61">
        <f t="shared" si="7"/>
        <v>190</v>
      </c>
    </row>
    <row r="21" spans="1:14" ht="15" customHeight="1">
      <c r="A21" s="37" t="s">
        <v>112</v>
      </c>
      <c r="B21" s="62">
        <v>2</v>
      </c>
      <c r="C21" s="62">
        <v>44</v>
      </c>
      <c r="D21" s="62">
        <v>10</v>
      </c>
      <c r="E21" s="62">
        <v>0</v>
      </c>
      <c r="F21" s="62">
        <v>0</v>
      </c>
      <c r="G21" s="62">
        <v>0</v>
      </c>
      <c r="H21" s="62">
        <v>0</v>
      </c>
      <c r="I21" s="62">
        <v>0</v>
      </c>
      <c r="J21" s="62">
        <v>0</v>
      </c>
      <c r="K21" s="62">
        <v>0</v>
      </c>
      <c r="L21" s="62">
        <v>0</v>
      </c>
      <c r="M21" s="62">
        <v>0</v>
      </c>
      <c r="N21" s="61">
        <f t="shared" si="7"/>
        <v>56</v>
      </c>
    </row>
    <row r="22" spans="1:14" ht="15" customHeight="1">
      <c r="A22" s="29" t="s">
        <v>141</v>
      </c>
      <c r="B22" s="62">
        <v>0</v>
      </c>
      <c r="C22" s="62">
        <v>0</v>
      </c>
      <c r="D22" s="62">
        <v>12</v>
      </c>
      <c r="E22" s="62">
        <v>3</v>
      </c>
      <c r="F22" s="62">
        <v>13</v>
      </c>
      <c r="G22" s="62">
        <v>0</v>
      </c>
      <c r="H22" s="62">
        <v>0</v>
      </c>
      <c r="I22" s="62">
        <v>0</v>
      </c>
      <c r="J22" s="62">
        <v>0</v>
      </c>
      <c r="K22" s="62">
        <v>0</v>
      </c>
      <c r="L22" s="62">
        <v>0</v>
      </c>
      <c r="M22" s="62">
        <v>0</v>
      </c>
      <c r="N22" s="61">
        <f t="shared" si="7"/>
        <v>28</v>
      </c>
    </row>
    <row r="23" spans="1:14" ht="15" customHeight="1">
      <c r="A23" s="29" t="s">
        <v>118</v>
      </c>
      <c r="B23" s="62">
        <v>0</v>
      </c>
      <c r="C23" s="62">
        <v>16</v>
      </c>
      <c r="D23" s="62">
        <v>0</v>
      </c>
      <c r="E23" s="62">
        <v>0</v>
      </c>
      <c r="F23" s="62">
        <v>0</v>
      </c>
      <c r="G23" s="62">
        <v>0</v>
      </c>
      <c r="H23" s="62">
        <v>0</v>
      </c>
      <c r="I23" s="62">
        <v>0</v>
      </c>
      <c r="J23" s="62">
        <v>0</v>
      </c>
      <c r="K23" s="62">
        <v>0</v>
      </c>
      <c r="L23" s="62">
        <v>0</v>
      </c>
      <c r="M23" s="62">
        <v>0</v>
      </c>
      <c r="N23" s="61">
        <f t="shared" si="7"/>
        <v>16</v>
      </c>
    </row>
    <row r="24" spans="1:14" ht="15" customHeight="1">
      <c r="A24" s="29" t="s">
        <v>124</v>
      </c>
      <c r="B24" s="62">
        <v>0</v>
      </c>
      <c r="C24" s="62">
        <v>0</v>
      </c>
      <c r="D24" s="62">
        <v>14</v>
      </c>
      <c r="E24" s="62">
        <v>0</v>
      </c>
      <c r="F24" s="62">
        <v>0</v>
      </c>
      <c r="G24" s="62">
        <v>0</v>
      </c>
      <c r="H24" s="62">
        <v>0</v>
      </c>
      <c r="I24" s="62">
        <v>0</v>
      </c>
      <c r="J24" s="62">
        <v>0</v>
      </c>
      <c r="K24" s="62">
        <v>0</v>
      </c>
      <c r="L24" s="62">
        <v>0</v>
      </c>
      <c r="M24" s="62">
        <v>0</v>
      </c>
      <c r="N24" s="61">
        <f t="shared" si="7"/>
        <v>14</v>
      </c>
    </row>
    <row r="25" spans="1:14" ht="15" customHeight="1">
      <c r="A25" s="29" t="s">
        <v>127</v>
      </c>
      <c r="B25" s="62">
        <v>0</v>
      </c>
      <c r="C25" s="62">
        <v>0</v>
      </c>
      <c r="D25" s="62">
        <v>0</v>
      </c>
      <c r="E25" s="62">
        <v>0</v>
      </c>
      <c r="F25" s="62">
        <v>0</v>
      </c>
      <c r="G25" s="62">
        <v>0</v>
      </c>
      <c r="H25" s="62">
        <v>0</v>
      </c>
      <c r="I25" s="62">
        <v>3</v>
      </c>
      <c r="J25" s="62">
        <v>0</v>
      </c>
      <c r="K25" s="62">
        <v>0</v>
      </c>
      <c r="L25" s="62">
        <v>0</v>
      </c>
      <c r="M25" s="62">
        <v>5</v>
      </c>
      <c r="N25" s="61">
        <f t="shared" si="7"/>
        <v>8</v>
      </c>
    </row>
    <row r="26" spans="1:14" ht="15" customHeight="1">
      <c r="A26" s="29" t="s">
        <v>347</v>
      </c>
      <c r="B26" s="62">
        <v>0</v>
      </c>
      <c r="C26" s="62">
        <v>0</v>
      </c>
      <c r="D26" s="62">
        <v>0</v>
      </c>
      <c r="E26" s="62">
        <v>7</v>
      </c>
      <c r="F26" s="62">
        <v>0</v>
      </c>
      <c r="G26" s="62">
        <v>0</v>
      </c>
      <c r="H26" s="62">
        <v>0</v>
      </c>
      <c r="I26" s="62">
        <v>0</v>
      </c>
      <c r="J26" s="62">
        <v>0</v>
      </c>
      <c r="K26" s="62">
        <v>0</v>
      </c>
      <c r="L26" s="62">
        <v>0</v>
      </c>
      <c r="M26" s="62">
        <v>0</v>
      </c>
      <c r="N26" s="61">
        <f t="shared" si="7"/>
        <v>7</v>
      </c>
    </row>
    <row r="27" spans="1:14" ht="15" customHeight="1">
      <c r="A27" s="29" t="s">
        <v>140</v>
      </c>
      <c r="B27" s="62">
        <v>0</v>
      </c>
      <c r="C27" s="62">
        <v>0</v>
      </c>
      <c r="D27" s="62">
        <v>0</v>
      </c>
      <c r="E27" s="62">
        <v>0</v>
      </c>
      <c r="F27" s="62">
        <v>0</v>
      </c>
      <c r="G27" s="62">
        <v>0</v>
      </c>
      <c r="H27" s="62">
        <v>0</v>
      </c>
      <c r="I27" s="62">
        <v>0</v>
      </c>
      <c r="J27" s="62">
        <v>0</v>
      </c>
      <c r="K27" s="62">
        <v>6</v>
      </c>
      <c r="L27" s="62">
        <v>0</v>
      </c>
      <c r="M27" s="62">
        <v>0</v>
      </c>
      <c r="N27" s="61">
        <f t="shared" si="7"/>
        <v>6</v>
      </c>
    </row>
    <row r="28" spans="1:14" ht="15" customHeight="1" thickBot="1">
      <c r="A28" s="98" t="s">
        <v>123</v>
      </c>
      <c r="B28" s="244">
        <v>0</v>
      </c>
      <c r="C28" s="244">
        <v>0</v>
      </c>
      <c r="D28" s="244">
        <v>0</v>
      </c>
      <c r="E28" s="244">
        <v>3</v>
      </c>
      <c r="F28" s="244">
        <v>0</v>
      </c>
      <c r="G28" s="244">
        <v>0</v>
      </c>
      <c r="H28" s="244">
        <v>0</v>
      </c>
      <c r="I28" s="244">
        <v>0</v>
      </c>
      <c r="J28" s="244">
        <v>0</v>
      </c>
      <c r="K28" s="244">
        <v>0</v>
      </c>
      <c r="L28" s="244">
        <v>0</v>
      </c>
      <c r="M28" s="244">
        <v>0</v>
      </c>
      <c r="N28" s="73">
        <f t="shared" si="7"/>
        <v>3</v>
      </c>
    </row>
    <row r="29" spans="1:14" ht="15" customHeight="1" thickBot="1">
      <c r="A29" s="25" t="s">
        <v>142</v>
      </c>
      <c r="B29" s="180">
        <f>SUM(B30:B49)</f>
        <v>250</v>
      </c>
      <c r="C29" s="180">
        <f t="shared" ref="C29:M29" si="8">SUM(C30:C49)</f>
        <v>272</v>
      </c>
      <c r="D29" s="180">
        <f t="shared" si="8"/>
        <v>610</v>
      </c>
      <c r="E29" s="180">
        <f t="shared" si="8"/>
        <v>1173</v>
      </c>
      <c r="F29" s="180">
        <f t="shared" si="8"/>
        <v>1036</v>
      </c>
      <c r="G29" s="180">
        <f t="shared" si="8"/>
        <v>569</v>
      </c>
      <c r="H29" s="180">
        <f t="shared" si="8"/>
        <v>412</v>
      </c>
      <c r="I29" s="180">
        <f t="shared" si="8"/>
        <v>542</v>
      </c>
      <c r="J29" s="180">
        <f t="shared" si="8"/>
        <v>660</v>
      </c>
      <c r="K29" s="180">
        <f t="shared" si="8"/>
        <v>1286</v>
      </c>
      <c r="L29" s="180">
        <f t="shared" si="8"/>
        <v>524</v>
      </c>
      <c r="M29" s="180">
        <f t="shared" si="8"/>
        <v>421</v>
      </c>
      <c r="N29" s="7">
        <f t="shared" si="4"/>
        <v>7755</v>
      </c>
    </row>
    <row r="30" spans="1:14" ht="15" customHeight="1">
      <c r="A30" s="27" t="s">
        <v>179</v>
      </c>
      <c r="B30" s="84">
        <v>166</v>
      </c>
      <c r="C30" s="84">
        <v>162</v>
      </c>
      <c r="D30" s="84">
        <v>227</v>
      </c>
      <c r="E30" s="84">
        <v>451</v>
      </c>
      <c r="F30" s="84">
        <v>509</v>
      </c>
      <c r="G30" s="84">
        <v>292</v>
      </c>
      <c r="H30" s="84">
        <v>238</v>
      </c>
      <c r="I30" s="84">
        <v>270</v>
      </c>
      <c r="J30" s="84">
        <v>267</v>
      </c>
      <c r="K30" s="84">
        <v>526</v>
      </c>
      <c r="L30" s="84">
        <v>214</v>
      </c>
      <c r="M30" s="84">
        <v>134</v>
      </c>
      <c r="N30" s="57">
        <f t="shared" ref="N30:N49" si="9">SUM(B30:M30)</f>
        <v>3456</v>
      </c>
    </row>
    <row r="31" spans="1:14" ht="15" customHeight="1">
      <c r="A31" s="29" t="s">
        <v>180</v>
      </c>
      <c r="B31" s="62">
        <v>12</v>
      </c>
      <c r="C31" s="62">
        <v>24</v>
      </c>
      <c r="D31" s="62">
        <v>153</v>
      </c>
      <c r="E31" s="62">
        <v>239</v>
      </c>
      <c r="F31" s="62">
        <v>133</v>
      </c>
      <c r="G31" s="62">
        <v>88</v>
      </c>
      <c r="H31" s="62">
        <v>30</v>
      </c>
      <c r="I31" s="62">
        <v>51</v>
      </c>
      <c r="J31" s="62">
        <v>123</v>
      </c>
      <c r="K31" s="62">
        <v>319</v>
      </c>
      <c r="L31" s="62">
        <v>120</v>
      </c>
      <c r="M31" s="62">
        <v>51</v>
      </c>
      <c r="N31" s="61">
        <f t="shared" si="9"/>
        <v>1343</v>
      </c>
    </row>
    <row r="32" spans="1:14" ht="15" customHeight="1">
      <c r="A32" s="29" t="s">
        <v>182</v>
      </c>
      <c r="B32" s="62">
        <v>20</v>
      </c>
      <c r="C32" s="62">
        <v>12</v>
      </c>
      <c r="D32" s="62">
        <v>28</v>
      </c>
      <c r="E32" s="62">
        <v>137</v>
      </c>
      <c r="F32" s="62">
        <v>153</v>
      </c>
      <c r="G32" s="62">
        <v>95</v>
      </c>
      <c r="H32" s="62">
        <v>71</v>
      </c>
      <c r="I32" s="62">
        <v>70</v>
      </c>
      <c r="J32" s="62">
        <v>85</v>
      </c>
      <c r="K32" s="62">
        <v>144</v>
      </c>
      <c r="L32" s="62">
        <v>68</v>
      </c>
      <c r="M32" s="62">
        <v>129</v>
      </c>
      <c r="N32" s="61">
        <f t="shared" si="9"/>
        <v>1012</v>
      </c>
    </row>
    <row r="33" spans="1:14" s="23" customFormat="1" ht="15" customHeight="1">
      <c r="A33" s="29" t="s">
        <v>192</v>
      </c>
      <c r="B33" s="62">
        <v>7</v>
      </c>
      <c r="C33" s="62">
        <v>14</v>
      </c>
      <c r="D33" s="62">
        <v>50</v>
      </c>
      <c r="E33" s="62">
        <v>57</v>
      </c>
      <c r="F33" s="62">
        <v>92</v>
      </c>
      <c r="G33" s="62">
        <v>25</v>
      </c>
      <c r="H33" s="62">
        <v>17</v>
      </c>
      <c r="I33" s="62">
        <v>13</v>
      </c>
      <c r="J33" s="62">
        <v>57</v>
      </c>
      <c r="K33" s="62">
        <v>81</v>
      </c>
      <c r="L33" s="62">
        <v>38</v>
      </c>
      <c r="M33" s="62">
        <v>26</v>
      </c>
      <c r="N33" s="61">
        <f t="shared" si="9"/>
        <v>477</v>
      </c>
    </row>
    <row r="34" spans="1:14" ht="15" customHeight="1">
      <c r="A34" s="29" t="s">
        <v>190</v>
      </c>
      <c r="B34" s="62">
        <v>16</v>
      </c>
      <c r="C34" s="62">
        <v>5</v>
      </c>
      <c r="D34" s="62">
        <v>75</v>
      </c>
      <c r="E34" s="62">
        <v>83</v>
      </c>
      <c r="F34" s="62">
        <v>21</v>
      </c>
      <c r="G34" s="62">
        <v>25</v>
      </c>
      <c r="H34" s="62">
        <v>31</v>
      </c>
      <c r="I34" s="62">
        <v>78</v>
      </c>
      <c r="J34" s="62">
        <v>43</v>
      </c>
      <c r="K34" s="62">
        <v>24</v>
      </c>
      <c r="L34" s="62">
        <v>21</v>
      </c>
      <c r="M34" s="62">
        <v>8</v>
      </c>
      <c r="N34" s="61">
        <f t="shared" si="9"/>
        <v>430</v>
      </c>
    </row>
    <row r="35" spans="1:14" ht="15" customHeight="1">
      <c r="A35" s="29" t="s">
        <v>157</v>
      </c>
      <c r="B35" s="67">
        <v>0</v>
      </c>
      <c r="C35" s="67">
        <v>5</v>
      </c>
      <c r="D35" s="67">
        <v>3</v>
      </c>
      <c r="E35" s="67">
        <v>0</v>
      </c>
      <c r="F35" s="67">
        <v>12</v>
      </c>
      <c r="G35" s="67">
        <v>17</v>
      </c>
      <c r="H35" s="67">
        <v>23</v>
      </c>
      <c r="I35" s="62">
        <v>31</v>
      </c>
      <c r="J35" s="67">
        <v>34</v>
      </c>
      <c r="K35" s="67">
        <v>51</v>
      </c>
      <c r="L35" s="62">
        <v>41</v>
      </c>
      <c r="M35" s="62">
        <v>8</v>
      </c>
      <c r="N35" s="61">
        <f t="shared" si="9"/>
        <v>225</v>
      </c>
    </row>
    <row r="36" spans="1:14" ht="15" customHeight="1">
      <c r="A36" s="29" t="s">
        <v>187</v>
      </c>
      <c r="B36" s="62">
        <v>0</v>
      </c>
      <c r="C36" s="62">
        <v>0</v>
      </c>
      <c r="D36" s="62">
        <v>10</v>
      </c>
      <c r="E36" s="62">
        <v>49</v>
      </c>
      <c r="F36" s="62">
        <v>41</v>
      </c>
      <c r="G36" s="62">
        <v>17</v>
      </c>
      <c r="H36" s="62">
        <v>2</v>
      </c>
      <c r="I36" s="62">
        <v>6</v>
      </c>
      <c r="J36" s="62">
        <v>0</v>
      </c>
      <c r="K36" s="62">
        <v>18</v>
      </c>
      <c r="L36" s="62">
        <v>0</v>
      </c>
      <c r="M36" s="62">
        <v>0</v>
      </c>
      <c r="N36" s="61">
        <f t="shared" si="9"/>
        <v>143</v>
      </c>
    </row>
    <row r="37" spans="1:14" ht="15" customHeight="1">
      <c r="A37" s="29" t="s">
        <v>155</v>
      </c>
      <c r="B37" s="62">
        <v>0</v>
      </c>
      <c r="C37" s="62">
        <v>22</v>
      </c>
      <c r="D37" s="62">
        <v>42</v>
      </c>
      <c r="E37" s="62">
        <v>0</v>
      </c>
      <c r="F37" s="62">
        <v>0</v>
      </c>
      <c r="G37" s="62">
        <v>0</v>
      </c>
      <c r="H37" s="62">
        <v>0</v>
      </c>
      <c r="I37" s="62">
        <v>21</v>
      </c>
      <c r="J37" s="62">
        <v>17</v>
      </c>
      <c r="K37" s="62">
        <v>0</v>
      </c>
      <c r="L37" s="62">
        <v>7</v>
      </c>
      <c r="M37" s="62">
        <v>0</v>
      </c>
      <c r="N37" s="61">
        <f t="shared" si="9"/>
        <v>109</v>
      </c>
    </row>
    <row r="38" spans="1:14" ht="15" customHeight="1">
      <c r="A38" s="29" t="s">
        <v>181</v>
      </c>
      <c r="B38" s="62">
        <v>0</v>
      </c>
      <c r="C38" s="62">
        <v>10</v>
      </c>
      <c r="D38" s="62">
        <v>0</v>
      </c>
      <c r="E38" s="62">
        <v>26</v>
      </c>
      <c r="F38" s="62">
        <v>0</v>
      </c>
      <c r="G38" s="62">
        <v>0</v>
      </c>
      <c r="H38" s="62">
        <v>0</v>
      </c>
      <c r="I38" s="62">
        <v>0</v>
      </c>
      <c r="J38" s="62">
        <v>0</v>
      </c>
      <c r="K38" s="62">
        <v>52</v>
      </c>
      <c r="L38" s="62">
        <v>5</v>
      </c>
      <c r="M38" s="62">
        <v>6</v>
      </c>
      <c r="N38" s="61">
        <f t="shared" si="9"/>
        <v>99</v>
      </c>
    </row>
    <row r="39" spans="1:14" ht="15" customHeight="1">
      <c r="A39" s="29" t="s">
        <v>178</v>
      </c>
      <c r="B39" s="62">
        <v>0</v>
      </c>
      <c r="C39" s="62">
        <v>0</v>
      </c>
      <c r="D39" s="62">
        <v>5</v>
      </c>
      <c r="E39" s="62">
        <v>58</v>
      </c>
      <c r="F39" s="62">
        <v>0</v>
      </c>
      <c r="G39" s="62">
        <v>0</v>
      </c>
      <c r="H39" s="62">
        <v>0</v>
      </c>
      <c r="I39" s="62">
        <v>2</v>
      </c>
      <c r="J39" s="62">
        <v>11</v>
      </c>
      <c r="K39" s="62">
        <v>0</v>
      </c>
      <c r="L39" s="62">
        <v>5</v>
      </c>
      <c r="M39" s="62">
        <v>0</v>
      </c>
      <c r="N39" s="61">
        <f t="shared" si="9"/>
        <v>81</v>
      </c>
    </row>
    <row r="40" spans="1:14" ht="15" customHeight="1">
      <c r="A40" s="29" t="s">
        <v>152</v>
      </c>
      <c r="B40" s="62">
        <v>0</v>
      </c>
      <c r="C40" s="62">
        <v>9</v>
      </c>
      <c r="D40" s="62">
        <v>0</v>
      </c>
      <c r="E40" s="62">
        <v>39</v>
      </c>
      <c r="F40" s="62">
        <v>2</v>
      </c>
      <c r="G40" s="62">
        <v>0</v>
      </c>
      <c r="H40" s="62">
        <v>0</v>
      </c>
      <c r="I40" s="62">
        <v>0</v>
      </c>
      <c r="J40" s="62">
        <v>23</v>
      </c>
      <c r="K40" s="62">
        <v>0</v>
      </c>
      <c r="L40" s="62">
        <v>2</v>
      </c>
      <c r="M40" s="62">
        <v>0</v>
      </c>
      <c r="N40" s="61">
        <f t="shared" si="9"/>
        <v>75</v>
      </c>
    </row>
    <row r="41" spans="1:14" ht="15" customHeight="1">
      <c r="A41" s="29" t="s">
        <v>164</v>
      </c>
      <c r="B41" s="62">
        <v>15</v>
      </c>
      <c r="C41" s="62">
        <v>3</v>
      </c>
      <c r="D41" s="62">
        <v>0</v>
      </c>
      <c r="E41" s="62">
        <v>10</v>
      </c>
      <c r="F41" s="62">
        <v>0</v>
      </c>
      <c r="G41" s="62">
        <v>0</v>
      </c>
      <c r="H41" s="62">
        <v>0</v>
      </c>
      <c r="I41" s="62">
        <v>0</v>
      </c>
      <c r="J41" s="62">
        <v>0</v>
      </c>
      <c r="K41" s="62">
        <v>27</v>
      </c>
      <c r="L41" s="62">
        <v>0</v>
      </c>
      <c r="M41" s="62">
        <v>14</v>
      </c>
      <c r="N41" s="61">
        <f t="shared" si="9"/>
        <v>69</v>
      </c>
    </row>
    <row r="42" spans="1:14" ht="15" customHeight="1">
      <c r="A42" s="29" t="s">
        <v>165</v>
      </c>
      <c r="B42" s="62">
        <v>7</v>
      </c>
      <c r="C42" s="62">
        <v>0</v>
      </c>
      <c r="D42" s="62">
        <v>10</v>
      </c>
      <c r="E42" s="62">
        <v>0</v>
      </c>
      <c r="F42" s="62">
        <v>0</v>
      </c>
      <c r="G42" s="62">
        <v>0</v>
      </c>
      <c r="H42" s="62">
        <v>0</v>
      </c>
      <c r="I42" s="62">
        <v>0</v>
      </c>
      <c r="J42" s="62">
        <v>0</v>
      </c>
      <c r="K42" s="62">
        <v>0</v>
      </c>
      <c r="L42" s="62">
        <v>3</v>
      </c>
      <c r="M42" s="62">
        <v>45</v>
      </c>
      <c r="N42" s="61">
        <f t="shared" si="9"/>
        <v>65</v>
      </c>
    </row>
    <row r="43" spans="1:14" s="23" customFormat="1" ht="15" customHeight="1">
      <c r="A43" s="29" t="s">
        <v>191</v>
      </c>
      <c r="B43" s="62">
        <v>2</v>
      </c>
      <c r="C43" s="62">
        <v>6</v>
      </c>
      <c r="D43" s="62">
        <v>2</v>
      </c>
      <c r="E43" s="62">
        <v>6</v>
      </c>
      <c r="F43" s="62">
        <v>14</v>
      </c>
      <c r="G43" s="62">
        <v>10</v>
      </c>
      <c r="H43" s="62">
        <v>0</v>
      </c>
      <c r="I43" s="62">
        <v>0</v>
      </c>
      <c r="J43" s="62">
        <v>0</v>
      </c>
      <c r="K43" s="62">
        <v>15</v>
      </c>
      <c r="L43" s="62">
        <v>0</v>
      </c>
      <c r="M43" s="62">
        <v>0</v>
      </c>
      <c r="N43" s="61">
        <f t="shared" si="9"/>
        <v>55</v>
      </c>
    </row>
    <row r="44" spans="1:14" ht="15" customHeight="1">
      <c r="A44" s="29" t="s">
        <v>156</v>
      </c>
      <c r="B44" s="62">
        <v>0</v>
      </c>
      <c r="C44" s="62">
        <v>0</v>
      </c>
      <c r="D44" s="62">
        <v>5</v>
      </c>
      <c r="E44" s="62">
        <v>0</v>
      </c>
      <c r="F44" s="62">
        <v>30</v>
      </c>
      <c r="G44" s="62">
        <v>0</v>
      </c>
      <c r="H44" s="62">
        <v>0</v>
      </c>
      <c r="I44" s="62">
        <v>0</v>
      </c>
      <c r="J44" s="62">
        <v>0</v>
      </c>
      <c r="K44" s="62">
        <v>0</v>
      </c>
      <c r="L44" s="62">
        <v>0</v>
      </c>
      <c r="M44" s="62">
        <v>0</v>
      </c>
      <c r="N44" s="61">
        <f t="shared" si="9"/>
        <v>35</v>
      </c>
    </row>
    <row r="45" spans="1:14" ht="15" customHeight="1">
      <c r="A45" s="29" t="s">
        <v>150</v>
      </c>
      <c r="B45" s="62">
        <v>0</v>
      </c>
      <c r="C45" s="62">
        <v>0</v>
      </c>
      <c r="D45" s="62">
        <v>0</v>
      </c>
      <c r="E45" s="62">
        <v>0</v>
      </c>
      <c r="F45" s="62">
        <v>10</v>
      </c>
      <c r="G45" s="62">
        <v>0</v>
      </c>
      <c r="H45" s="62">
        <v>0</v>
      </c>
      <c r="I45" s="62">
        <v>0</v>
      </c>
      <c r="J45" s="62">
        <v>0</v>
      </c>
      <c r="K45" s="62">
        <v>14</v>
      </c>
      <c r="L45" s="62">
        <v>0</v>
      </c>
      <c r="M45" s="62">
        <v>0</v>
      </c>
      <c r="N45" s="61">
        <f t="shared" si="9"/>
        <v>24</v>
      </c>
    </row>
    <row r="46" spans="1:14" ht="15" customHeight="1">
      <c r="A46" s="29" t="s">
        <v>228</v>
      </c>
      <c r="B46" s="62">
        <v>0</v>
      </c>
      <c r="C46" s="62">
        <v>0</v>
      </c>
      <c r="D46" s="62">
        <v>0</v>
      </c>
      <c r="E46" s="62">
        <v>0</v>
      </c>
      <c r="F46" s="62">
        <v>19</v>
      </c>
      <c r="G46" s="62">
        <v>0</v>
      </c>
      <c r="H46" s="62">
        <v>0</v>
      </c>
      <c r="I46" s="62">
        <v>0</v>
      </c>
      <c r="J46" s="62">
        <v>0</v>
      </c>
      <c r="K46" s="62">
        <v>0</v>
      </c>
      <c r="L46" s="62">
        <v>0</v>
      </c>
      <c r="M46" s="62">
        <v>0</v>
      </c>
      <c r="N46" s="61">
        <f t="shared" si="9"/>
        <v>19</v>
      </c>
    </row>
    <row r="47" spans="1:14" ht="15" customHeight="1">
      <c r="A47" s="29" t="s">
        <v>348</v>
      </c>
      <c r="B47" s="62">
        <v>0</v>
      </c>
      <c r="C47" s="62">
        <v>0</v>
      </c>
      <c r="D47" s="62">
        <v>0</v>
      </c>
      <c r="E47" s="62">
        <v>18</v>
      </c>
      <c r="F47" s="62">
        <v>0</v>
      </c>
      <c r="G47" s="62">
        <v>0</v>
      </c>
      <c r="H47" s="62">
        <v>0</v>
      </c>
      <c r="I47" s="62">
        <v>0</v>
      </c>
      <c r="J47" s="62">
        <v>0</v>
      </c>
      <c r="K47" s="62">
        <v>0</v>
      </c>
      <c r="L47" s="62">
        <v>0</v>
      </c>
      <c r="M47" s="62">
        <v>0</v>
      </c>
      <c r="N47" s="61">
        <f t="shared" si="9"/>
        <v>18</v>
      </c>
    </row>
    <row r="48" spans="1:14" ht="15" customHeight="1">
      <c r="A48" s="29" t="s">
        <v>188</v>
      </c>
      <c r="B48" s="62">
        <v>0</v>
      </c>
      <c r="C48" s="62">
        <v>0</v>
      </c>
      <c r="D48" s="62">
        <v>0</v>
      </c>
      <c r="E48" s="62">
        <v>0</v>
      </c>
      <c r="F48" s="62">
        <v>0</v>
      </c>
      <c r="G48" s="62">
        <v>0</v>
      </c>
      <c r="H48" s="62">
        <v>0</v>
      </c>
      <c r="I48" s="62">
        <v>0</v>
      </c>
      <c r="J48" s="62">
        <v>0</v>
      </c>
      <c r="K48" s="62">
        <v>15</v>
      </c>
      <c r="L48" s="62">
        <v>0</v>
      </c>
      <c r="M48" s="62">
        <v>0</v>
      </c>
      <c r="N48" s="61">
        <f t="shared" si="9"/>
        <v>15</v>
      </c>
    </row>
    <row r="49" spans="1:14" ht="15" customHeight="1" thickBot="1">
      <c r="A49" s="29" t="s">
        <v>174</v>
      </c>
      <c r="B49" s="62">
        <v>5</v>
      </c>
      <c r="C49" s="62">
        <v>0</v>
      </c>
      <c r="D49" s="62">
        <v>0</v>
      </c>
      <c r="E49" s="62">
        <v>0</v>
      </c>
      <c r="F49" s="62">
        <v>0</v>
      </c>
      <c r="G49" s="62">
        <v>0</v>
      </c>
      <c r="H49" s="62">
        <v>0</v>
      </c>
      <c r="I49" s="62">
        <v>0</v>
      </c>
      <c r="J49" s="62">
        <v>0</v>
      </c>
      <c r="K49" s="62">
        <v>0</v>
      </c>
      <c r="L49" s="62">
        <v>0</v>
      </c>
      <c r="M49" s="62">
        <v>0</v>
      </c>
      <c r="N49" s="61">
        <f t="shared" si="9"/>
        <v>5</v>
      </c>
    </row>
    <row r="50" spans="1:14" ht="15" customHeight="1" thickBot="1">
      <c r="A50" s="25" t="s">
        <v>195</v>
      </c>
      <c r="B50" s="102">
        <f>B51</f>
        <v>6</v>
      </c>
      <c r="C50" s="102">
        <f t="shared" ref="C50:N50" si="10">C51</f>
        <v>0</v>
      </c>
      <c r="D50" s="102">
        <f t="shared" si="10"/>
        <v>0</v>
      </c>
      <c r="E50" s="102">
        <f t="shared" si="10"/>
        <v>0</v>
      </c>
      <c r="F50" s="102">
        <f t="shared" si="10"/>
        <v>0</v>
      </c>
      <c r="G50" s="102">
        <f t="shared" si="10"/>
        <v>0</v>
      </c>
      <c r="H50" s="102">
        <f t="shared" si="10"/>
        <v>10</v>
      </c>
      <c r="I50" s="102">
        <f t="shared" si="10"/>
        <v>0</v>
      </c>
      <c r="J50" s="102">
        <f t="shared" si="10"/>
        <v>0</v>
      </c>
      <c r="K50" s="102">
        <f t="shared" si="10"/>
        <v>0</v>
      </c>
      <c r="L50" s="102">
        <f t="shared" si="10"/>
        <v>0</v>
      </c>
      <c r="M50" s="102">
        <f t="shared" si="10"/>
        <v>0</v>
      </c>
      <c r="N50" s="102">
        <f t="shared" si="10"/>
        <v>16</v>
      </c>
    </row>
    <row r="51" spans="1:14" ht="15" customHeight="1" thickBot="1">
      <c r="A51" s="93" t="s">
        <v>197</v>
      </c>
      <c r="B51" s="103">
        <v>6</v>
      </c>
      <c r="C51" s="103">
        <v>0</v>
      </c>
      <c r="D51" s="104">
        <v>0</v>
      </c>
      <c r="E51" s="104">
        <v>0</v>
      </c>
      <c r="F51" s="103">
        <v>0</v>
      </c>
      <c r="G51" s="103">
        <v>0</v>
      </c>
      <c r="H51" s="103">
        <v>10</v>
      </c>
      <c r="I51" s="104">
        <v>0</v>
      </c>
      <c r="J51" s="104">
        <v>0</v>
      </c>
      <c r="K51" s="103">
        <v>0</v>
      </c>
      <c r="L51" s="104">
        <v>0</v>
      </c>
      <c r="M51" s="104">
        <v>0</v>
      </c>
      <c r="N51" s="7">
        <f t="shared" si="4"/>
        <v>16</v>
      </c>
    </row>
    <row r="52" spans="1:14" s="51" customFormat="1" ht="13.5" customHeight="1">
      <c r="A52" s="3" t="s">
        <v>221</v>
      </c>
      <c r="I52" s="23" t="s">
        <v>297</v>
      </c>
      <c r="N52" s="154"/>
    </row>
  </sheetData>
  <sortState ref="A32:N54">
    <sortCondition descending="1" ref="N32:N54"/>
  </sortState>
  <mergeCells count="1">
    <mergeCell ref="B3:N3"/>
  </mergeCells>
  <printOptions horizontalCentered="1"/>
  <pageMargins left="0" right="0" top="0.5" bottom="0.5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10.</vt:lpstr>
      <vt:lpstr>10.1</vt:lpstr>
      <vt:lpstr>10.2</vt:lpstr>
      <vt:lpstr>10.3</vt:lpstr>
      <vt:lpstr>10.4</vt:lpstr>
      <vt:lpstr>10.5</vt:lpstr>
      <vt:lpstr>10.6</vt:lpstr>
      <vt:lpstr>10.7</vt:lpstr>
      <vt:lpstr>10.8</vt:lpstr>
      <vt:lpstr>10.9</vt:lpstr>
      <vt:lpstr>10.10</vt:lpstr>
      <vt:lpstr>10.11</vt:lpstr>
      <vt:lpstr>10.12-13</vt:lpstr>
      <vt:lpstr>10.14-17</vt:lpstr>
      <vt:lpstr>10.18</vt:lpstr>
      <vt:lpstr>10.19</vt:lpstr>
      <vt:lpstr>10.20</vt:lpstr>
      <vt:lpstr>10.21-22</vt:lpstr>
      <vt:lpstr>10.23</vt:lpstr>
      <vt:lpstr>10.24-27</vt:lpstr>
    </vt:vector>
  </TitlesOfParts>
  <Company>CAS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hamamy1</dc:creator>
  <cp:lastModifiedBy>Cas-Statistics</cp:lastModifiedBy>
  <cp:lastPrinted>2012-09-18T09:14:01Z</cp:lastPrinted>
  <dcterms:created xsi:type="dcterms:W3CDTF">2011-09-30T13:05:52Z</dcterms:created>
  <dcterms:modified xsi:type="dcterms:W3CDTF">2013-10-20T02:45:07Z</dcterms:modified>
</cp:coreProperties>
</file>