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521" windowWidth="8715" windowHeight="4905" tabRatio="602" activeTab="0"/>
  </bookViews>
  <sheets>
    <sheet name="I" sheetId="1" r:id="rId1"/>
    <sheet name="I.1" sheetId="2" r:id="rId2"/>
    <sheet name="I.2" sheetId="3" r:id="rId3"/>
    <sheet name="I.3 et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<sst xmlns="http://schemas.openxmlformats.org/spreadsheetml/2006/main" count="280" uniqueCount="181">
  <si>
    <t>Sierra Lione</t>
  </si>
  <si>
    <t>Salvadore</t>
  </si>
  <si>
    <t>Seyschell</t>
  </si>
  <si>
    <t>Afghanistan</t>
  </si>
  <si>
    <t>Vitenam</t>
  </si>
  <si>
    <t>Biellorussie</t>
  </si>
  <si>
    <t>Zaïr</t>
  </si>
  <si>
    <t>Trinidad &amp; Tobago</t>
  </si>
  <si>
    <t>Nationalité</t>
  </si>
  <si>
    <t>Continent</t>
  </si>
  <si>
    <t>I. DEMOGRAPHIC STRUCTURE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</si>
  <si>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</si>
  <si>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</si>
  <si>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</si>
  <si>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</si>
  <si>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</si>
  <si>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</si>
  <si>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</si>
  <si>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</si>
  <si>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</si>
  <si>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</si>
  <si>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</si>
  <si>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</si>
  <si>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Births   </t>
  </si>
  <si>
    <t xml:space="preserve">  Female Births</t>
  </si>
  <si>
    <t>Male Births</t>
  </si>
  <si>
    <t>Total Births</t>
  </si>
  <si>
    <t>Deaths</t>
  </si>
  <si>
    <t>Female Deaths</t>
  </si>
  <si>
    <t>Male Deaths</t>
  </si>
  <si>
    <t xml:space="preserve"> Female Births</t>
  </si>
  <si>
    <t>Total Deaths</t>
  </si>
  <si>
    <t>Marriages</t>
  </si>
  <si>
    <t>Total Marriages</t>
  </si>
  <si>
    <t>Table I.1 Population Movement</t>
  </si>
  <si>
    <t>Source: Ministry of Interior, General Directorate of Civil Status</t>
  </si>
  <si>
    <t>Table made by CAS</t>
  </si>
  <si>
    <t>Beirut</t>
  </si>
  <si>
    <t>Mount-Lebanon</t>
  </si>
  <si>
    <t>North Lebanon</t>
  </si>
  <si>
    <t>South Lebanon</t>
  </si>
  <si>
    <t>Bekaa</t>
  </si>
  <si>
    <t>Table I.2 - Work permits by nationality</t>
  </si>
  <si>
    <t>Source:  Ministry of Labour</t>
  </si>
  <si>
    <t>Table I.3 - Work permits by profession</t>
  </si>
  <si>
    <t>Table I.4 - Work permits by continent</t>
  </si>
  <si>
    <t>Table I.2 - Work permits by nationality - Cont. 1</t>
  </si>
  <si>
    <t>Algeria</t>
  </si>
  <si>
    <t>Saudi Arabia</t>
  </si>
  <si>
    <t>Egypt</t>
  </si>
  <si>
    <t>Erithria</t>
  </si>
  <si>
    <t>Jordan</t>
  </si>
  <si>
    <t>Kuwait</t>
  </si>
  <si>
    <t>Libya</t>
  </si>
  <si>
    <t>Morocco</t>
  </si>
  <si>
    <t>Somalia</t>
  </si>
  <si>
    <t>Sudan</t>
  </si>
  <si>
    <t>Syria</t>
  </si>
  <si>
    <t>Yemen</t>
  </si>
  <si>
    <t>Tunisia</t>
  </si>
  <si>
    <t>Arab countries</t>
  </si>
  <si>
    <t>Central Africa</t>
  </si>
  <si>
    <t>South Africa</t>
  </si>
  <si>
    <t>Benin</t>
  </si>
  <si>
    <t>Cameroun</t>
  </si>
  <si>
    <t>Ivory Coast</t>
  </si>
  <si>
    <t>Ethiopia</t>
  </si>
  <si>
    <t>Gambia</t>
  </si>
  <si>
    <t>Guinea</t>
  </si>
  <si>
    <t>Guayana</t>
  </si>
  <si>
    <t>Iles Mauritius</t>
  </si>
  <si>
    <t>Senegal</t>
  </si>
  <si>
    <t>Tanzania</t>
  </si>
  <si>
    <t>Zambia</t>
  </si>
  <si>
    <t>Africa</t>
  </si>
  <si>
    <t>Brazil</t>
  </si>
  <si>
    <t>Chile</t>
  </si>
  <si>
    <t>Colombia</t>
  </si>
  <si>
    <t>Ecuador</t>
  </si>
  <si>
    <t>United States</t>
  </si>
  <si>
    <t>America</t>
  </si>
  <si>
    <t>China</t>
  </si>
  <si>
    <t>North Korea</t>
  </si>
  <si>
    <t>South Korea</t>
  </si>
  <si>
    <t>Indonesia</t>
  </si>
  <si>
    <t>India</t>
  </si>
  <si>
    <t>Japan</t>
  </si>
  <si>
    <t>Malaysia</t>
  </si>
  <si>
    <t>Nepal</t>
  </si>
  <si>
    <t>Thailand</t>
  </si>
  <si>
    <t>Turkey</t>
  </si>
  <si>
    <t>Asia</t>
  </si>
  <si>
    <t>Armenia</t>
  </si>
  <si>
    <t>Albania</t>
  </si>
  <si>
    <t>Germany</t>
  </si>
  <si>
    <t>Austria</t>
  </si>
  <si>
    <t>Belgium</t>
  </si>
  <si>
    <t>Bosnia</t>
  </si>
  <si>
    <t>Bulgaria</t>
  </si>
  <si>
    <t>Cyprus</t>
  </si>
  <si>
    <t>Croatia</t>
  </si>
  <si>
    <t>Spain</t>
  </si>
  <si>
    <t>Gorgia</t>
  </si>
  <si>
    <t>Great-Britain</t>
  </si>
  <si>
    <t>Greece</t>
  </si>
  <si>
    <t>Netherlands</t>
  </si>
  <si>
    <t>Hungaria</t>
  </si>
  <si>
    <t>Iceland</t>
  </si>
  <si>
    <t>Irland</t>
  </si>
  <si>
    <t>Italy</t>
  </si>
  <si>
    <t>Moldavia</t>
  </si>
  <si>
    <t>Norway</t>
  </si>
  <si>
    <t>Poland</t>
  </si>
  <si>
    <t>Tchec Republic</t>
  </si>
  <si>
    <t>Russia</t>
  </si>
  <si>
    <t>Roumania</t>
  </si>
  <si>
    <t>Sweeden</t>
  </si>
  <si>
    <t>Switzerland</t>
  </si>
  <si>
    <t>Ukraina</t>
  </si>
  <si>
    <t>Yougoslavia</t>
  </si>
  <si>
    <t>Australia</t>
  </si>
  <si>
    <t>New-Zealand</t>
  </si>
  <si>
    <t>Oceania</t>
  </si>
  <si>
    <t>Administrator</t>
  </si>
  <si>
    <t>Teacher</t>
  </si>
  <si>
    <t>Maid</t>
  </si>
  <si>
    <t>Cleaning</t>
  </si>
  <si>
    <t>Labourer</t>
  </si>
  <si>
    <t>Chef</t>
  </si>
  <si>
    <t>Constructor</t>
  </si>
  <si>
    <t>Miscellaneous</t>
  </si>
  <si>
    <t>Socioprofessional category</t>
  </si>
  <si>
    <t>Arab Countries</t>
  </si>
  <si>
    <t>France</t>
  </si>
  <si>
    <t>Danemark</t>
  </si>
  <si>
    <t>Portugal</t>
  </si>
  <si>
    <t>Philippines</t>
  </si>
  <si>
    <t>Canada</t>
  </si>
  <si>
    <t>Ghana</t>
  </si>
  <si>
    <t>Nigeria</t>
  </si>
  <si>
    <t>Liberia</t>
  </si>
  <si>
    <t>Europe</t>
  </si>
  <si>
    <t>Bahrein</t>
  </si>
  <si>
    <t>Total</t>
  </si>
  <si>
    <t>Nabatiyeh</t>
  </si>
  <si>
    <t>Divorces</t>
  </si>
  <si>
    <t>Station</t>
  </si>
  <si>
    <t>Palestine</t>
  </si>
  <si>
    <t>Iraq</t>
  </si>
  <si>
    <t>Total Divorces</t>
  </si>
  <si>
    <t>Total 2006</t>
  </si>
  <si>
    <t>Djibouti</t>
  </si>
  <si>
    <t>Iran</t>
  </si>
  <si>
    <t>Pakistan</t>
  </si>
  <si>
    <t>Bengladesh</t>
  </si>
  <si>
    <t>Sri Lanka</t>
  </si>
  <si>
    <t>Kazakhistan</t>
  </si>
  <si>
    <t>Malawi</t>
  </si>
  <si>
    <t>Mali</t>
  </si>
  <si>
    <t>Myanmar</t>
  </si>
  <si>
    <t>Burkina Fasso</t>
  </si>
  <si>
    <t>Togo</t>
  </si>
  <si>
    <t>Tchad</t>
  </si>
  <si>
    <t>Saint-Siège</t>
  </si>
  <si>
    <t>Gabon</t>
  </si>
  <si>
    <t>Congo</t>
  </si>
  <si>
    <t>Kenya</t>
  </si>
  <si>
    <t>Madagascar</t>
  </si>
  <si>
    <t>Mozambique</t>
  </si>
  <si>
    <t>Malgache</t>
  </si>
  <si>
    <t>Niger</t>
  </si>
  <si>
    <t>Urguay</t>
  </si>
  <si>
    <t>Vatican</t>
  </si>
  <si>
    <t>Panama</t>
  </si>
  <si>
    <t>Bahamas</t>
  </si>
  <si>
    <t>San Marino</t>
  </si>
  <si>
    <t>Venezuela</t>
  </si>
  <si>
    <t>Fidgi</t>
  </si>
  <si>
    <t>Cuba</t>
  </si>
  <si>
    <t>Haiti</t>
  </si>
  <si>
    <t>Transport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</si>
</sst>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B1mmm\-yy"/>
  </numFmts>
  <fonts count="56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wrapText="1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horizontal="center" vertical="center" readingOrder="1"/>
    </xf>
    <xf numFmtId="0" fontId="6" fillId="0" borderId="0" xfId="0" applyFont="1" applyAlignment="1">
      <alignment horizontal="center"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3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4" xfId="42" applyNumberFormat="1" applyFont="1" applyFill="1" applyBorder="1" applyAlignment="1">
      <alignment horizontal="right" vertical="center" readingOrder="1"/>
    </xf>
    <xf numFmtId="191" fontId="10" fillId="0" borderId="15" xfId="42" applyNumberFormat="1" applyFont="1" applyBorder="1" applyAlignment="1">
      <alignment horizontal="right" vertical="center" readingOrder="1"/>
    </xf>
    <xf numFmtId="191" fontId="16" fillId="0" borderId="16" xfId="42" applyNumberFormat="1" applyFont="1" applyFill="1" applyBorder="1" applyAlignment="1">
      <alignment horizontal="right" vertical="center" readingOrder="1"/>
    </xf>
    <xf numFmtId="191" fontId="10" fillId="0" borderId="17" xfId="42" applyNumberFormat="1" applyFont="1" applyFill="1" applyBorder="1" applyAlignment="1">
      <alignment horizontal="right" vertical="center" readingOrder="1"/>
    </xf>
    <xf numFmtId="191" fontId="10" fillId="0" borderId="18" xfId="42" applyNumberFormat="1" applyFont="1" applyBorder="1" applyAlignment="1">
      <alignment horizontal="right" vertical="center" readingOrder="1"/>
    </xf>
    <xf numFmtId="191" fontId="10" fillId="0" borderId="15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wrapText="1" readingOrder="1"/>
    </xf>
    <xf numFmtId="191" fontId="16" fillId="0" borderId="19" xfId="42" applyNumberFormat="1" applyFont="1" applyFill="1" applyBorder="1" applyAlignment="1">
      <alignment horizontal="right" vertical="center" readingOrder="1"/>
    </xf>
    <xf numFmtId="191" fontId="10" fillId="0" borderId="10" xfId="42" applyNumberFormat="1" applyFont="1" applyFill="1" applyBorder="1" applyAlignment="1">
      <alignment horizontal="right" vertical="center" wrapText="1" readingOrder="1"/>
    </xf>
    <xf numFmtId="191" fontId="10" fillId="0" borderId="15" xfId="42" applyNumberFormat="1" applyFont="1" applyFill="1" applyBorder="1" applyAlignment="1">
      <alignment horizontal="right" vertical="center" wrapText="1" readingOrder="1"/>
    </xf>
    <xf numFmtId="191" fontId="10" fillId="0" borderId="20" xfId="42" applyNumberFormat="1" applyFont="1" applyBorder="1" applyAlignment="1">
      <alignment horizontal="right" vertical="center" readingOrder="1"/>
    </xf>
    <xf numFmtId="191" fontId="10" fillId="0" borderId="21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vertical="center" readingOrder="1"/>
    </xf>
    <xf numFmtId="191" fontId="10" fillId="0" borderId="22" xfId="42" applyNumberFormat="1" applyFont="1" applyBorder="1" applyAlignment="1">
      <alignment horizontal="right" vertical="center" readingOrder="1"/>
    </xf>
    <xf numFmtId="0" fontId="14" fillId="33" borderId="23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0" fontId="7" fillId="33" borderId="24" xfId="58" applyFont="1" applyFill="1" applyBorder="1" applyAlignment="1">
      <alignment horizontal="center" vertical="center" readingOrder="1"/>
      <protection/>
    </xf>
    <xf numFmtId="0" fontId="7" fillId="33" borderId="25" xfId="58" applyFont="1" applyFill="1" applyBorder="1" applyAlignment="1">
      <alignment horizontal="center" vertical="center" wrapText="1" readingOrder="1"/>
      <protection/>
    </xf>
    <xf numFmtId="0" fontId="7" fillId="33" borderId="25" xfId="58" applyFont="1" applyFill="1" applyBorder="1" applyAlignment="1">
      <alignment horizontal="center" vertical="center" readingOrder="1"/>
      <protection/>
    </xf>
    <xf numFmtId="0" fontId="19" fillId="33" borderId="26" xfId="58" applyFont="1" applyFill="1" applyBorder="1" applyAlignment="1">
      <alignment horizontal="center" vertical="center" wrapText="1" readingOrder="1"/>
      <protection/>
    </xf>
    <xf numFmtId="0" fontId="20" fillId="33" borderId="26" xfId="58" applyFont="1" applyFill="1" applyBorder="1" applyAlignment="1">
      <alignment horizontal="center" vertical="center" readingOrder="1"/>
      <protection/>
    </xf>
    <xf numFmtId="0" fontId="7" fillId="33" borderId="27" xfId="59" applyFont="1" applyFill="1" applyBorder="1" applyAlignment="1">
      <alignment horizontal="center" vertical="center" wrapText="1" readingOrder="1"/>
      <protection/>
    </xf>
    <xf numFmtId="0" fontId="7" fillId="33" borderId="28" xfId="59" applyFont="1" applyFill="1" applyBorder="1" applyAlignment="1">
      <alignment horizontal="center" vertical="center" wrapText="1" readingOrder="1"/>
      <protection/>
    </xf>
    <xf numFmtId="0" fontId="7" fillId="33" borderId="27" xfId="0" applyFont="1" applyFill="1" applyBorder="1" applyAlignment="1">
      <alignment horizontal="center" vertical="center" wrapText="1" readingOrder="1"/>
    </xf>
    <xf numFmtId="0" fontId="7" fillId="33" borderId="28" xfId="0" applyFont="1" applyFill="1" applyBorder="1" applyAlignment="1">
      <alignment horizontal="center" vertical="center" readingOrder="1"/>
    </xf>
    <xf numFmtId="0" fontId="7" fillId="33" borderId="29" xfId="0" applyFont="1" applyFill="1" applyBorder="1" applyAlignment="1">
      <alignment horizontal="center" vertical="center" readingOrder="1"/>
    </xf>
    <xf numFmtId="0" fontId="0" fillId="0" borderId="0" xfId="0" applyFont="1" applyAlignment="1">
      <alignment vertical="center" readingOrder="1"/>
    </xf>
    <xf numFmtId="191" fontId="10" fillId="0" borderId="21" xfId="42" applyNumberFormat="1" applyFont="1" applyFill="1" applyBorder="1" applyAlignment="1">
      <alignment horizontal="right" vertical="center" readingOrder="1"/>
    </xf>
    <xf numFmtId="191" fontId="10" fillId="0" borderId="22" xfId="42" applyNumberFormat="1" applyFont="1" applyFill="1" applyBorder="1" applyAlignment="1">
      <alignment horizontal="right" vertical="center" readingOrder="1"/>
    </xf>
    <xf numFmtId="191" fontId="16" fillId="0" borderId="30" xfId="42" applyNumberFormat="1" applyFont="1" applyFill="1" applyBorder="1" applyAlignment="1">
      <alignment horizontal="right" vertical="center" readingOrder="1"/>
    </xf>
    <xf numFmtId="191" fontId="15" fillId="0" borderId="27" xfId="0" applyNumberFormat="1" applyFont="1" applyFill="1" applyBorder="1" applyAlignment="1">
      <alignment vertical="center" readingOrder="1"/>
    </xf>
    <xf numFmtId="191" fontId="10" fillId="0" borderId="31" xfId="42" applyNumberFormat="1" applyFont="1" applyBorder="1" applyAlignment="1">
      <alignment horizontal="right" vertical="center" readingOrder="1"/>
    </xf>
    <xf numFmtId="191" fontId="10" fillId="0" borderId="20" xfId="42" applyNumberFormat="1" applyFont="1" applyFill="1" applyBorder="1" applyAlignment="1">
      <alignment horizontal="right" vertical="center" readingOrder="1"/>
    </xf>
    <xf numFmtId="191" fontId="15" fillId="0" borderId="28" xfId="0" applyNumberFormat="1" applyFont="1" applyBorder="1" applyAlignment="1">
      <alignment vertical="center" readingOrder="1"/>
    </xf>
    <xf numFmtId="191" fontId="15" fillId="0" borderId="27" xfId="0" applyNumberFormat="1" applyFont="1" applyBorder="1" applyAlignment="1">
      <alignment vertical="center" readingOrder="1"/>
    </xf>
    <xf numFmtId="191" fontId="15" fillId="0" borderId="32" xfId="0" applyNumberFormat="1" applyFont="1" applyBorder="1" applyAlignment="1">
      <alignment vertical="center" readingOrder="1"/>
    </xf>
    <xf numFmtId="191" fontId="15" fillId="0" borderId="33" xfId="0" applyNumberFormat="1" applyFont="1" applyBorder="1" applyAlignment="1">
      <alignment horizontal="center" vertical="center" readingOrder="1"/>
    </xf>
    <xf numFmtId="191" fontId="15" fillId="0" borderId="27" xfId="0" applyNumberFormat="1" applyFont="1" applyBorder="1" applyAlignment="1">
      <alignment horizontal="center" vertical="center" readingOrder="1"/>
    </xf>
    <xf numFmtId="191" fontId="15" fillId="0" borderId="29" xfId="0" applyNumberFormat="1" applyFont="1" applyBorder="1" applyAlignment="1">
      <alignment horizontal="center" vertical="center" readingOrder="1"/>
    </xf>
    <xf numFmtId="191" fontId="15" fillId="0" borderId="23" xfId="0" applyNumberFormat="1" applyFont="1" applyFill="1" applyBorder="1" applyAlignment="1">
      <alignment horizontal="center" vertical="center" readingOrder="1"/>
    </xf>
    <xf numFmtId="191" fontId="15" fillId="0" borderId="27" xfId="0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191" fontId="15" fillId="0" borderId="34" xfId="0" applyNumberFormat="1" applyFont="1" applyBorder="1" applyAlignment="1">
      <alignment vertical="center" readingOrder="1"/>
    </xf>
    <xf numFmtId="191" fontId="15" fillId="0" borderId="28" xfId="0" applyNumberFormat="1" applyFont="1" applyBorder="1" applyAlignment="1">
      <alignment horizontal="center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190" fontId="17" fillId="0" borderId="0" xfId="42" applyNumberFormat="1" applyFont="1" applyAlignment="1">
      <alignment horizontal="center" vertical="center" readingOrder="1"/>
    </xf>
    <xf numFmtId="190" fontId="21" fillId="0" borderId="0" xfId="42" applyNumberFormat="1" applyFont="1" applyAlignment="1">
      <alignment horizontal="center" vertical="center" readingOrder="1"/>
    </xf>
    <xf numFmtId="190" fontId="17" fillId="0" borderId="0" xfId="42" applyNumberFormat="1" applyFont="1" applyFill="1" applyAlignment="1">
      <alignment horizontal="center" vertical="center" readingOrder="1"/>
    </xf>
    <xf numFmtId="191" fontId="15" fillId="0" borderId="19" xfId="0" applyNumberFormat="1" applyFont="1" applyFill="1" applyBorder="1" applyAlignment="1">
      <alignment vertical="center" wrapText="1" readingOrder="1"/>
    </xf>
    <xf numFmtId="191" fontId="15" fillId="0" borderId="35" xfId="0" applyNumberFormat="1" applyFont="1" applyFill="1" applyBorder="1" applyAlignment="1">
      <alignment vertical="center" wrapText="1" readingOrder="1"/>
    </xf>
    <xf numFmtId="0" fontId="10" fillId="0" borderId="36" xfId="0" applyFont="1" applyFill="1" applyBorder="1" applyAlignment="1">
      <alignment vertical="center" wrapText="1" readingOrder="1"/>
    </xf>
    <xf numFmtId="0" fontId="10" fillId="0" borderId="37" xfId="0" applyFont="1" applyFill="1" applyBorder="1" applyAlignment="1">
      <alignment vertical="center" wrapText="1" readingOrder="1"/>
    </xf>
    <xf numFmtId="0" fontId="10" fillId="0" borderId="38" xfId="0" applyFont="1" applyFill="1" applyBorder="1" applyAlignment="1">
      <alignment vertical="center" readingOrder="1"/>
    </xf>
    <xf numFmtId="191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39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14" fillId="33" borderId="26" xfId="0" applyFont="1" applyFill="1" applyBorder="1" applyAlignment="1">
      <alignment horizontal="left" vertical="center"/>
    </xf>
    <xf numFmtId="3" fontId="15" fillId="0" borderId="27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0" fontId="14" fillId="33" borderId="34" xfId="0" applyFont="1" applyFill="1" applyBorder="1" applyAlignment="1">
      <alignment horizontal="center" vertical="center" readingOrder="1"/>
    </xf>
    <xf numFmtId="0" fontId="7" fillId="33" borderId="33" xfId="0" applyFont="1" applyFill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8" fillId="0" borderId="0" xfId="0" applyFont="1" applyFill="1" applyAlignment="1">
      <alignment horizontal="right" vertical="center" readingOrder="1"/>
    </xf>
    <xf numFmtId="0" fontId="6" fillId="0" borderId="0" xfId="0" applyFont="1" applyFill="1" applyBorder="1" applyAlignment="1" quotePrefix="1">
      <alignment horizontal="right" vertical="center" readingOrder="1"/>
    </xf>
    <xf numFmtId="191" fontId="10" fillId="0" borderId="20" xfId="42" applyNumberFormat="1" applyFont="1" applyFill="1" applyBorder="1" applyAlignment="1">
      <alignment horizontal="right" vertical="center" wrapText="1" readingOrder="1"/>
    </xf>
    <xf numFmtId="191" fontId="10" fillId="0" borderId="21" xfId="42" applyNumberFormat="1" applyFont="1" applyFill="1" applyBorder="1" applyAlignment="1">
      <alignment horizontal="right" vertical="center" wrapText="1" readingOrder="1"/>
    </xf>
    <xf numFmtId="191" fontId="10" fillId="0" borderId="22" xfId="42" applyNumberFormat="1" applyFont="1" applyFill="1" applyBorder="1" applyAlignment="1">
      <alignment horizontal="right" vertical="center" wrapText="1" readingOrder="1"/>
    </xf>
    <xf numFmtId="0" fontId="10" fillId="0" borderId="36" xfId="0" applyFont="1" applyFill="1" applyBorder="1" applyAlignment="1">
      <alignment vertical="center" readingOrder="1"/>
    </xf>
    <xf numFmtId="0" fontId="10" fillId="0" borderId="38" xfId="0" applyFont="1" applyFill="1" applyBorder="1" applyAlignment="1">
      <alignment vertical="center" wrapText="1" readingOrder="1"/>
    </xf>
    <xf numFmtId="191" fontId="15" fillId="0" borderId="30" xfId="0" applyNumberFormat="1" applyFont="1" applyFill="1" applyBorder="1" applyAlignment="1">
      <alignment vertical="center" wrapText="1" readingOrder="1"/>
    </xf>
    <xf numFmtId="0" fontId="7" fillId="33" borderId="32" xfId="59" applyFont="1" applyFill="1" applyBorder="1" applyAlignment="1">
      <alignment horizontal="center" vertical="center" wrapText="1" readingOrder="1"/>
      <protection/>
    </xf>
    <xf numFmtId="3" fontId="10" fillId="0" borderId="41" xfId="42" applyNumberFormat="1" applyFont="1" applyFill="1" applyBorder="1" applyAlignment="1">
      <alignment horizontal="right" vertical="center" wrapText="1" readingOrder="1"/>
    </xf>
    <xf numFmtId="3" fontId="10" fillId="0" borderId="10" xfId="42" applyNumberFormat="1" applyFont="1" applyFill="1" applyBorder="1" applyAlignment="1">
      <alignment horizontal="right" vertical="center" wrapText="1" readingOrder="1"/>
    </xf>
    <xf numFmtId="3" fontId="10" fillId="0" borderId="20" xfId="42" applyNumberFormat="1" applyFont="1" applyFill="1" applyBorder="1" applyAlignment="1">
      <alignment horizontal="right" vertical="center" wrapText="1" readingOrder="1"/>
    </xf>
    <xf numFmtId="3" fontId="10" fillId="0" borderId="39" xfId="42" applyNumberFormat="1" applyFont="1" applyFill="1" applyBorder="1" applyAlignment="1">
      <alignment horizontal="right" vertical="center" wrapText="1" readingOrder="1"/>
    </xf>
    <xf numFmtId="3" fontId="10" fillId="0" borderId="11" xfId="42" applyNumberFormat="1" applyFont="1" applyFill="1" applyBorder="1" applyAlignment="1">
      <alignment horizontal="right" vertical="center" wrapText="1" readingOrder="1"/>
    </xf>
    <xf numFmtId="3" fontId="10" fillId="0" borderId="21" xfId="42" applyNumberFormat="1" applyFont="1" applyFill="1" applyBorder="1" applyAlignment="1">
      <alignment horizontal="right" vertical="center" wrapText="1" readingOrder="1"/>
    </xf>
    <xf numFmtId="0" fontId="20" fillId="33" borderId="23" xfId="0" applyFont="1" applyFill="1" applyBorder="1" applyAlignment="1">
      <alignment horizontal="left" vertical="center"/>
    </xf>
    <xf numFmtId="3" fontId="15" fillId="0" borderId="19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91" fontId="15" fillId="0" borderId="19" xfId="42" applyNumberFormat="1" applyFont="1" applyFill="1" applyBorder="1" applyAlignment="1">
      <alignment horizontal="right" vertical="center" readingOrder="1"/>
    </xf>
    <xf numFmtId="191" fontId="15" fillId="0" borderId="16" xfId="42" applyNumberFormat="1" applyFont="1" applyFill="1" applyBorder="1" applyAlignment="1">
      <alignment horizontal="right" vertical="center" readingOrder="1"/>
    </xf>
    <xf numFmtId="191" fontId="15" fillId="0" borderId="42" xfId="42" applyNumberFormat="1" applyFont="1" applyFill="1" applyBorder="1" applyAlignment="1">
      <alignment horizontal="right" vertical="center" readingOrder="1"/>
    </xf>
    <xf numFmtId="191" fontId="15" fillId="0" borderId="43" xfId="42" applyNumberFormat="1" applyFont="1" applyFill="1" applyBorder="1" applyAlignment="1">
      <alignment horizontal="right" vertical="center" readingOrder="1"/>
    </xf>
    <xf numFmtId="191" fontId="16" fillId="0" borderId="44" xfId="42" applyNumberFormat="1" applyFont="1" applyFill="1" applyBorder="1" applyAlignment="1">
      <alignment horizontal="right" vertical="center" readingOrder="1"/>
    </xf>
    <xf numFmtId="191" fontId="15" fillId="0" borderId="45" xfId="42" applyNumberFormat="1" applyFont="1" applyFill="1" applyBorder="1" applyAlignment="1">
      <alignment horizontal="right" vertical="center" readingOrder="1"/>
    </xf>
    <xf numFmtId="191" fontId="15" fillId="0" borderId="30" xfId="42" applyNumberFormat="1" applyFont="1" applyFill="1" applyBorder="1" applyAlignment="1">
      <alignment horizontal="right" vertical="center" readingOrder="1"/>
    </xf>
    <xf numFmtId="3" fontId="15" fillId="0" borderId="30" xfId="0" applyNumberFormat="1" applyFont="1" applyFill="1" applyBorder="1" applyAlignment="1">
      <alignment vertical="center"/>
    </xf>
    <xf numFmtId="191" fontId="10" fillId="0" borderId="12" xfId="42" applyNumberFormat="1" applyFont="1" applyFill="1" applyBorder="1" applyAlignment="1">
      <alignment horizontal="right" vertical="center" wrapText="1" readingOrder="1"/>
    </xf>
    <xf numFmtId="191" fontId="10" fillId="0" borderId="13" xfId="42" applyNumberFormat="1" applyFont="1" applyFill="1" applyBorder="1" applyAlignment="1">
      <alignment horizontal="right" vertical="center" wrapText="1" readingOrder="1"/>
    </xf>
    <xf numFmtId="191" fontId="10" fillId="0" borderId="14" xfId="42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 vertical="center" wrapText="1" readingOrder="1"/>
    </xf>
    <xf numFmtId="191" fontId="15" fillId="0" borderId="16" xfId="0" applyNumberFormat="1" applyFont="1" applyFill="1" applyBorder="1" applyAlignment="1">
      <alignment vertical="center" wrapText="1" readingOrder="1"/>
    </xf>
    <xf numFmtId="3" fontId="18" fillId="0" borderId="35" xfId="0" applyNumberFormat="1" applyFont="1" applyFill="1" applyBorder="1" applyAlignment="1">
      <alignment vertical="center"/>
    </xf>
    <xf numFmtId="0" fontId="20" fillId="33" borderId="23" xfId="0" applyFont="1" applyFill="1" applyBorder="1" applyAlignment="1">
      <alignment horizontal="left" vertical="center" readingOrder="1"/>
    </xf>
    <xf numFmtId="3" fontId="15" fillId="0" borderId="16" xfId="0" applyNumberFormat="1" applyFont="1" applyFill="1" applyBorder="1" applyAlignment="1">
      <alignment vertical="center"/>
    </xf>
    <xf numFmtId="3" fontId="18" fillId="0" borderId="46" xfId="0" applyNumberFormat="1" applyFont="1" applyFill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0" fontId="14" fillId="33" borderId="16" xfId="0" applyFont="1" applyFill="1" applyBorder="1" applyAlignment="1">
      <alignment horizontal="center" vertical="center" textRotation="90" wrapText="1" readingOrder="1"/>
    </xf>
    <xf numFmtId="0" fontId="14" fillId="33" borderId="19" xfId="0" applyFont="1" applyFill="1" applyBorder="1" applyAlignment="1">
      <alignment horizontal="center" vertical="center" textRotation="90" wrapText="1" readingOrder="1"/>
    </xf>
    <xf numFmtId="0" fontId="14" fillId="33" borderId="44" xfId="0" applyFont="1" applyFill="1" applyBorder="1" applyAlignment="1">
      <alignment horizontal="center" vertical="center" textRotation="90" wrapText="1" readingOrder="1"/>
    </xf>
    <xf numFmtId="0" fontId="14" fillId="33" borderId="48" xfId="0" applyFont="1" applyFill="1" applyBorder="1" applyAlignment="1">
      <alignment horizontal="center" vertical="center" textRotation="90" wrapText="1" readingOrder="1"/>
    </xf>
    <xf numFmtId="3" fontId="18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90" readingOrder="1"/>
    </xf>
    <xf numFmtId="0" fontId="11" fillId="0" borderId="26" xfId="0" applyFont="1" applyBorder="1" applyAlignment="1">
      <alignment horizontal="center" vertical="center" readingOrder="1"/>
    </xf>
    <xf numFmtId="0" fontId="11" fillId="0" borderId="49" xfId="0" applyFont="1" applyBorder="1" applyAlignment="1">
      <alignment horizontal="center" vertical="center" readingOrder="1"/>
    </xf>
    <xf numFmtId="0" fontId="11" fillId="0" borderId="50" xfId="0" applyFont="1" applyBorder="1" applyAlignment="1">
      <alignment horizontal="center" vertical="center" readingOrder="1"/>
    </xf>
    <xf numFmtId="0" fontId="9" fillId="33" borderId="26" xfId="58" applyFont="1" applyFill="1" applyBorder="1" applyAlignment="1">
      <alignment horizontal="center" vertical="center" readingOrder="1"/>
      <protection/>
    </xf>
    <xf numFmtId="0" fontId="9" fillId="33" borderId="49" xfId="58" applyFont="1" applyFill="1" applyBorder="1" applyAlignment="1">
      <alignment horizontal="center" vertical="center" readingOrder="1"/>
      <protection/>
    </xf>
    <xf numFmtId="0" fontId="9" fillId="33" borderId="47" xfId="0" applyFont="1" applyFill="1" applyBorder="1" applyAlignment="1">
      <alignment horizontal="center" vertical="center" textRotation="90" wrapText="1" readingOrder="1"/>
    </xf>
    <xf numFmtId="0" fontId="9" fillId="33" borderId="51" xfId="0" applyFont="1" applyFill="1" applyBorder="1" applyAlignment="1">
      <alignment horizontal="center" vertical="center" textRotation="90" wrapText="1" readingOrder="1"/>
    </xf>
    <xf numFmtId="0" fontId="9" fillId="33" borderId="34" xfId="0" applyFont="1" applyFill="1" applyBorder="1" applyAlignment="1">
      <alignment horizontal="center" vertical="center" textRotation="90" wrapText="1" readingOrder="1"/>
    </xf>
    <xf numFmtId="0" fontId="7" fillId="33" borderId="13" xfId="58" applyFont="1" applyFill="1" applyBorder="1" applyAlignment="1">
      <alignment horizontal="center" vertical="center" wrapText="1" readingOrder="1"/>
      <protection/>
    </xf>
    <xf numFmtId="0" fontId="7" fillId="33" borderId="21" xfId="58" applyFont="1" applyFill="1" applyBorder="1" applyAlignment="1">
      <alignment horizontal="center" vertical="center" wrapText="1" readingOrder="1"/>
      <protection/>
    </xf>
    <xf numFmtId="0" fontId="7" fillId="33" borderId="13" xfId="58" applyFont="1" applyFill="1" applyBorder="1" applyAlignment="1">
      <alignment horizontal="center" vertical="center" readingOrder="1"/>
      <protection/>
    </xf>
    <xf numFmtId="0" fontId="7" fillId="33" borderId="21" xfId="58" applyFont="1" applyFill="1" applyBorder="1" applyAlignment="1">
      <alignment horizontal="center" vertical="center" readingOrder="1"/>
      <protection/>
    </xf>
    <xf numFmtId="0" fontId="7" fillId="33" borderId="17" xfId="58" applyFont="1" applyFill="1" applyBorder="1" applyAlignment="1">
      <alignment horizontal="center" vertical="center" readingOrder="1"/>
      <protection/>
    </xf>
    <xf numFmtId="0" fontId="7" fillId="33" borderId="31" xfId="58" applyFont="1" applyFill="1" applyBorder="1" applyAlignment="1">
      <alignment horizontal="center" vertical="center" readingOrder="1"/>
      <protection/>
    </xf>
    <xf numFmtId="0" fontId="9" fillId="33" borderId="47" xfId="0" applyFont="1" applyFill="1" applyBorder="1" applyAlignment="1">
      <alignment horizontal="center" vertical="center" textRotation="90" readingOrder="1"/>
    </xf>
    <xf numFmtId="0" fontId="9" fillId="33" borderId="51" xfId="0" applyFont="1" applyFill="1" applyBorder="1" applyAlignment="1">
      <alignment horizontal="center" vertical="center" textRotation="90" readingOrder="1"/>
    </xf>
    <xf numFmtId="0" fontId="9" fillId="33" borderId="34" xfId="0" applyFont="1" applyFill="1" applyBorder="1" applyAlignment="1">
      <alignment horizontal="center" vertical="center" textRotation="90" readingOrder="1"/>
    </xf>
    <xf numFmtId="0" fontId="12" fillId="33" borderId="47" xfId="0" applyFont="1" applyFill="1" applyBorder="1" applyAlignment="1">
      <alignment horizontal="center" vertical="center" textRotation="90" readingOrder="1"/>
    </xf>
    <xf numFmtId="0" fontId="12" fillId="33" borderId="51" xfId="0" applyFont="1" applyFill="1" applyBorder="1" applyAlignment="1">
      <alignment horizontal="center" vertical="center" textRotation="90" readingOrder="1"/>
    </xf>
    <xf numFmtId="0" fontId="12" fillId="33" borderId="34" xfId="0" applyFont="1" applyFill="1" applyBorder="1" applyAlignment="1">
      <alignment horizontal="center" vertical="center" textRotation="90" readingOrder="1"/>
    </xf>
    <xf numFmtId="0" fontId="9" fillId="33" borderId="24" xfId="0" applyFont="1" applyFill="1" applyBorder="1" applyAlignment="1">
      <alignment horizontal="center" vertical="center" readingOrder="1"/>
    </xf>
    <xf numFmtId="0" fontId="9" fillId="33" borderId="52" xfId="0" applyFont="1" applyFill="1" applyBorder="1" applyAlignment="1">
      <alignment horizontal="center" vertical="center" readingOrder="1"/>
    </xf>
    <xf numFmtId="0" fontId="7" fillId="33" borderId="14" xfId="58" applyFont="1" applyFill="1" applyBorder="1" applyAlignment="1">
      <alignment horizontal="center" vertical="center" readingOrder="1"/>
      <protection/>
    </xf>
    <xf numFmtId="0" fontId="7" fillId="33" borderId="22" xfId="58" applyFont="1" applyFill="1" applyBorder="1" applyAlignment="1">
      <alignment horizontal="center" vertical="center" readingOrder="1"/>
      <protection/>
    </xf>
    <xf numFmtId="0" fontId="9" fillId="33" borderId="53" xfId="0" applyFont="1" applyFill="1" applyBorder="1" applyAlignment="1">
      <alignment horizontal="center" vertical="center" textRotation="90" readingOrder="1"/>
    </xf>
    <xf numFmtId="0" fontId="9" fillId="33" borderId="54" xfId="0" applyFont="1" applyFill="1" applyBorder="1" applyAlignment="1">
      <alignment horizontal="center" vertical="center" textRotation="90" readingOrder="1"/>
    </xf>
    <xf numFmtId="0" fontId="9" fillId="33" borderId="55" xfId="0" applyFont="1" applyFill="1" applyBorder="1" applyAlignment="1">
      <alignment horizontal="center" vertical="center" textRotation="90" readingOrder="1"/>
    </xf>
    <xf numFmtId="0" fontId="13" fillId="33" borderId="47" xfId="0" applyFont="1" applyFill="1" applyBorder="1" applyAlignment="1">
      <alignment horizontal="center" vertical="center" textRotation="90" readingOrder="1"/>
    </xf>
    <xf numFmtId="0" fontId="13" fillId="33" borderId="51" xfId="0" applyFont="1" applyFill="1" applyBorder="1" applyAlignment="1">
      <alignment horizontal="center" vertical="center" textRotation="90" readingOrder="1"/>
    </xf>
    <xf numFmtId="0" fontId="13" fillId="33" borderId="34" xfId="0" applyFont="1" applyFill="1" applyBorder="1" applyAlignment="1">
      <alignment horizontal="center" vertical="center" textRotation="90" readingOrder="1"/>
    </xf>
    <xf numFmtId="0" fontId="9" fillId="33" borderId="26" xfId="0" applyFont="1" applyFill="1" applyBorder="1" applyAlignment="1">
      <alignment horizontal="center" vertical="center" readingOrder="1"/>
    </xf>
    <xf numFmtId="0" fontId="9" fillId="33" borderId="56" xfId="0" applyFont="1" applyFill="1" applyBorder="1" applyAlignment="1">
      <alignment horizontal="center" vertical="center" readingOrder="1"/>
    </xf>
    <xf numFmtId="0" fontId="9" fillId="33" borderId="49" xfId="0" applyFont="1" applyFill="1" applyBorder="1" applyAlignment="1">
      <alignment horizontal="center" vertical="center" readingOrder="1"/>
    </xf>
    <xf numFmtId="0" fontId="9" fillId="33" borderId="50" xfId="0" applyFont="1" applyFill="1" applyBorder="1" applyAlignment="1">
      <alignment horizontal="center" vertical="center" readingOrder="1"/>
    </xf>
    <xf numFmtId="0" fontId="9" fillId="33" borderId="24" xfId="0" applyFont="1" applyFill="1" applyBorder="1" applyAlignment="1">
      <alignment horizontal="center" vertical="center" textRotation="90" readingOrder="1"/>
    </xf>
    <xf numFmtId="0" fontId="9" fillId="33" borderId="57" xfId="0" applyFont="1" applyFill="1" applyBorder="1" applyAlignment="1">
      <alignment horizontal="center" vertical="center" textRotation="90" readingOrder="1"/>
    </xf>
    <xf numFmtId="0" fontId="9" fillId="33" borderId="58" xfId="0" applyFont="1" applyFill="1" applyBorder="1" applyAlignment="1">
      <alignment horizontal="center" vertical="center" textRotation="90" readingOrder="1"/>
    </xf>
    <xf numFmtId="0" fontId="7" fillId="33" borderId="59" xfId="58" applyFont="1" applyFill="1" applyBorder="1" applyAlignment="1">
      <alignment horizontal="center" vertical="center" readingOrder="1"/>
      <protection/>
    </xf>
    <xf numFmtId="0" fontId="7" fillId="33" borderId="60" xfId="58" applyFont="1" applyFill="1" applyBorder="1" applyAlignment="1">
      <alignment horizontal="center" vertical="center" readingOrder="1"/>
      <protection/>
    </xf>
    <xf numFmtId="0" fontId="7" fillId="33" borderId="61" xfId="58" applyFont="1" applyFill="1" applyBorder="1" applyAlignment="1">
      <alignment horizontal="center" vertical="center" wrapText="1" readingOrder="1"/>
      <protection/>
    </xf>
    <xf numFmtId="0" fontId="7" fillId="33" borderId="62" xfId="58" applyFont="1" applyFill="1" applyBorder="1" applyAlignment="1">
      <alignment horizontal="center" vertical="center" wrapText="1" readingOrder="1"/>
      <protection/>
    </xf>
    <xf numFmtId="0" fontId="7" fillId="33" borderId="61" xfId="58" applyFont="1" applyFill="1" applyBorder="1" applyAlignment="1">
      <alignment horizontal="center" vertical="center" readingOrder="1"/>
      <protection/>
    </xf>
    <xf numFmtId="0" fontId="7" fillId="33" borderId="62" xfId="58" applyFont="1" applyFill="1" applyBorder="1" applyAlignment="1">
      <alignment horizontal="center" vertical="center" readingOrder="1"/>
      <protection/>
    </xf>
    <xf numFmtId="0" fontId="7" fillId="33" borderId="63" xfId="58" applyFont="1" applyFill="1" applyBorder="1" applyAlignment="1">
      <alignment horizontal="center" vertical="center" readingOrder="1"/>
      <protection/>
    </xf>
    <xf numFmtId="0" fontId="7" fillId="33" borderId="64" xfId="58" applyFont="1" applyFill="1" applyBorder="1" applyAlignment="1">
      <alignment horizontal="center" vertical="center" readingOrder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10_11" xfId="58"/>
    <cellStyle name="Normal_page_12_1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mamy\Desktop\New%20bulletin%20Saker\Ghalia%202006\NACHRA%20Fran&#231;aise%20finale%202006%20sans%20graph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Entrées "/>
      <sheetName val="Sorties"/>
      <sheetName val="12"/>
      <sheetName val="Sheet8"/>
      <sheetName val="13"/>
      <sheetName val="14"/>
      <sheetName val="15"/>
      <sheetName val="17"/>
      <sheetName val="18"/>
      <sheetName val="19"/>
      <sheetName val="20"/>
      <sheetName val="21"/>
      <sheetName val="23"/>
      <sheetName val="24"/>
      <sheetName val="25"/>
      <sheetName val="26"/>
      <sheetName val="27"/>
      <sheetName val="28"/>
      <sheetName val="29"/>
      <sheetName val="a"/>
      <sheetName val="30"/>
      <sheetName val="31"/>
      <sheetName val="32"/>
      <sheetName val="38"/>
      <sheetName val="39"/>
      <sheetName val="40"/>
      <sheetName val="41"/>
      <sheetName val="Sheet23"/>
      <sheetName val="42"/>
      <sheetName val="Hotels 1"/>
      <sheetName val="Hotels 2"/>
      <sheetName val="Hotels 3"/>
      <sheetName val="Hotels 4"/>
      <sheetName val="Sheet5"/>
      <sheetName val="Sheet6"/>
      <sheetName val="Sheet1"/>
      <sheetName val="Sheet2"/>
      <sheetName val="Sheet7"/>
      <sheetName val="Sheet3"/>
      <sheetName val="43"/>
      <sheetName val="Sheet10"/>
      <sheetName val="Sheet9"/>
      <sheetName val="Sheet11"/>
      <sheetName val="44"/>
      <sheetName val="45"/>
      <sheetName val="46"/>
      <sheetName val="z"/>
      <sheetName val="Sheet13"/>
      <sheetName val="Sheet12"/>
      <sheetName val="Sheet14"/>
      <sheetName val="Sheet15"/>
      <sheetName val="Sheet17"/>
      <sheetName val="Sheet16"/>
      <sheetName val="Sheet18"/>
      <sheetName val="Sheet22"/>
      <sheetName val="Sheet21"/>
      <sheetName val="Sheet20"/>
      <sheetName val="Sheet19"/>
      <sheetName val="b"/>
      <sheetName val="c"/>
      <sheetName val="d"/>
      <sheetName val="f"/>
      <sheetName val="e"/>
      <sheetName val="g"/>
      <sheetName val="h"/>
      <sheetName val="48"/>
      <sheetName val="49"/>
      <sheetName val="53"/>
      <sheetName val="54"/>
      <sheetName val="55"/>
      <sheetName val="57"/>
      <sheetName val="58"/>
      <sheetName val="59"/>
      <sheetName val="60"/>
      <sheetName val="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" customWidth="1"/>
  </cols>
  <sheetData>
    <row r="1" spans="1:13" s="7" customFormat="1" ht="49.5" customHeight="1" thickBot="1">
      <c r="A1" s="140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8"/>
      <c r="M1" s="8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P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6" bestFit="1" customWidth="1"/>
    <col min="2" max="2" width="4.28125" style="6" customWidth="1"/>
    <col min="3" max="3" width="12.28125" style="36" customWidth="1"/>
    <col min="4" max="15" width="5.8515625" style="6" customWidth="1"/>
    <col min="16" max="16" width="7.140625" style="13" bestFit="1" customWidth="1"/>
    <col min="17" max="17" width="6.57421875" style="6" bestFit="1" customWidth="1"/>
    <col min="18" max="18" width="6.8515625" style="6" bestFit="1" customWidth="1"/>
    <col min="19" max="19" width="6.7109375" style="6" customWidth="1"/>
    <col min="20" max="20" width="8.8515625" style="6" bestFit="1" customWidth="1"/>
    <col min="21" max="21" width="5.7109375" style="6" bestFit="1" customWidth="1"/>
    <col min="22" max="22" width="6.7109375" style="6" customWidth="1"/>
    <col min="23" max="42" width="9.140625" style="14" customWidth="1"/>
    <col min="43" max="16384" width="9.140625" style="6" customWidth="1"/>
  </cols>
  <sheetData>
    <row r="1" spans="1:15" ht="18.75">
      <c r="A1" s="5" t="s">
        <v>34</v>
      </c>
      <c r="B1" s="5"/>
      <c r="C1" s="33"/>
      <c r="D1" s="2"/>
      <c r="E1" s="2"/>
      <c r="F1" s="2"/>
      <c r="G1" s="2"/>
      <c r="H1" s="2"/>
      <c r="O1" s="12"/>
    </row>
    <row r="2" spans="1:15" ht="12.75">
      <c r="A2" s="9" t="s">
        <v>35</v>
      </c>
      <c r="D2" s="13"/>
      <c r="O2" s="11"/>
    </row>
    <row r="3" spans="1:4" ht="13.5" thickBot="1">
      <c r="A3" s="10" t="s">
        <v>36</v>
      </c>
      <c r="B3" s="11"/>
      <c r="D3" s="13"/>
    </row>
    <row r="4" spans="1:16" ht="19.5" customHeight="1" thickBot="1">
      <c r="A4" s="11"/>
      <c r="B4" s="11"/>
      <c r="D4" s="170">
        <v>2006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</row>
    <row r="5" spans="1:16" ht="48" thickBot="1">
      <c r="A5" s="11"/>
      <c r="B5" s="11"/>
      <c r="D5" s="134" t="s">
        <v>11</v>
      </c>
      <c r="E5" s="135" t="s">
        <v>12</v>
      </c>
      <c r="F5" s="135" t="s">
        <v>13</v>
      </c>
      <c r="G5" s="135" t="s">
        <v>14</v>
      </c>
      <c r="H5" s="135" t="s">
        <v>15</v>
      </c>
      <c r="I5" s="135" t="s">
        <v>16</v>
      </c>
      <c r="J5" s="135" t="s">
        <v>17</v>
      </c>
      <c r="K5" s="135" t="s">
        <v>18</v>
      </c>
      <c r="L5" s="135" t="s">
        <v>19</v>
      </c>
      <c r="M5" s="135" t="s">
        <v>20</v>
      </c>
      <c r="N5" s="135" t="s">
        <v>21</v>
      </c>
      <c r="O5" s="136" t="s">
        <v>22</v>
      </c>
      <c r="P5" s="137" t="s">
        <v>150</v>
      </c>
    </row>
    <row r="6" spans="1:42" ht="15" customHeight="1">
      <c r="A6" s="167" t="s">
        <v>23</v>
      </c>
      <c r="B6" s="164" t="s">
        <v>24</v>
      </c>
      <c r="C6" s="37" t="s">
        <v>37</v>
      </c>
      <c r="D6" s="24">
        <v>340</v>
      </c>
      <c r="E6" s="25">
        <v>351</v>
      </c>
      <c r="F6" s="25">
        <v>421</v>
      </c>
      <c r="G6" s="25">
        <v>290</v>
      </c>
      <c r="H6" s="25">
        <v>342</v>
      </c>
      <c r="I6" s="25">
        <v>363</v>
      </c>
      <c r="J6" s="25">
        <v>273</v>
      </c>
      <c r="K6" s="25">
        <v>296</v>
      </c>
      <c r="L6" s="25">
        <v>389</v>
      </c>
      <c r="M6" s="25">
        <v>371</v>
      </c>
      <c r="N6" s="25">
        <f>334+13</f>
        <v>347</v>
      </c>
      <c r="O6" s="52">
        <f>224+10</f>
        <v>234</v>
      </c>
      <c r="P6" s="64">
        <f>SUM(D6:O6)</f>
        <v>4017</v>
      </c>
      <c r="Q6" s="14"/>
      <c r="R6" s="66"/>
      <c r="S6" s="14"/>
      <c r="T6" s="14"/>
      <c r="U6" s="14"/>
      <c r="V6" s="1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5" customHeight="1">
      <c r="A7" s="168"/>
      <c r="B7" s="165"/>
      <c r="C7" s="38" t="s">
        <v>38</v>
      </c>
      <c r="D7" s="19">
        <v>509</v>
      </c>
      <c r="E7" s="20">
        <v>567</v>
      </c>
      <c r="F7" s="20">
        <v>617</v>
      </c>
      <c r="G7" s="20">
        <v>453</v>
      </c>
      <c r="H7" s="20">
        <v>603</v>
      </c>
      <c r="I7" s="20">
        <v>615</v>
      </c>
      <c r="J7" s="20">
        <v>510</v>
      </c>
      <c r="K7" s="20">
        <v>598</v>
      </c>
      <c r="L7" s="20">
        <v>625</v>
      </c>
      <c r="M7" s="20">
        <v>572</v>
      </c>
      <c r="N7" s="20">
        <f>21+93+35+63+47+41+21+67+36+19+46+13+9+28+20</f>
        <v>559</v>
      </c>
      <c r="O7" s="32">
        <f>14+66+37+86+40+27+22+48+24+32+34+9+10+25+18</f>
        <v>492</v>
      </c>
      <c r="P7" s="58">
        <f aca="true" t="shared" si="0" ref="P7:P49">SUM(D7:O7)</f>
        <v>6720</v>
      </c>
      <c r="Q7" s="14"/>
      <c r="R7" s="66"/>
      <c r="S7" s="14"/>
      <c r="T7" s="14"/>
      <c r="U7" s="14"/>
      <c r="V7" s="14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5" customHeight="1">
      <c r="A8" s="168"/>
      <c r="B8" s="165"/>
      <c r="C8" s="38" t="s">
        <v>39</v>
      </c>
      <c r="D8" s="19">
        <v>868</v>
      </c>
      <c r="E8" s="20">
        <v>984</v>
      </c>
      <c r="F8" s="20">
        <v>995</v>
      </c>
      <c r="G8" s="20">
        <v>926</v>
      </c>
      <c r="H8" s="20">
        <v>965</v>
      </c>
      <c r="I8" s="20">
        <v>967</v>
      </c>
      <c r="J8" s="20">
        <v>871</v>
      </c>
      <c r="K8" s="20">
        <v>956</v>
      </c>
      <c r="L8" s="20">
        <v>943</v>
      </c>
      <c r="M8" s="20">
        <v>931</v>
      </c>
      <c r="N8" s="20">
        <f>8+227+45+50+23+162+18+54+88+15+159+60+21</f>
        <v>930</v>
      </c>
      <c r="O8" s="32">
        <f>9+165+24+40+18+134+22+51+81+5+133+52+25</f>
        <v>759</v>
      </c>
      <c r="P8" s="61">
        <f t="shared" si="0"/>
        <v>11095</v>
      </c>
      <c r="Q8" s="14"/>
      <c r="R8" s="66"/>
      <c r="S8" s="14"/>
      <c r="T8" s="14"/>
      <c r="U8" s="14"/>
      <c r="V8" s="14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5" customHeight="1">
      <c r="A9" s="168"/>
      <c r="B9" s="165"/>
      <c r="C9" s="38" t="s">
        <v>40</v>
      </c>
      <c r="D9" s="19">
        <v>420</v>
      </c>
      <c r="E9" s="20">
        <v>402</v>
      </c>
      <c r="F9" s="20">
        <v>478</v>
      </c>
      <c r="G9" s="20">
        <v>445</v>
      </c>
      <c r="H9" s="20">
        <v>411</v>
      </c>
      <c r="I9" s="20">
        <v>410</v>
      </c>
      <c r="J9" s="20">
        <v>244</v>
      </c>
      <c r="K9" s="20">
        <v>380</v>
      </c>
      <c r="L9" s="20">
        <v>533</v>
      </c>
      <c r="M9" s="20">
        <v>410</v>
      </c>
      <c r="N9" s="20">
        <f>9+205+236+49+52</f>
        <v>551</v>
      </c>
      <c r="O9" s="32">
        <f>2+137+150+34+50</f>
        <v>373</v>
      </c>
      <c r="P9" s="58">
        <f t="shared" si="0"/>
        <v>5057</v>
      </c>
      <c r="Q9" s="14"/>
      <c r="R9" s="66"/>
      <c r="S9" s="14"/>
      <c r="T9" s="14"/>
      <c r="U9" s="14"/>
      <c r="V9" s="14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5" customHeight="1">
      <c r="A10" s="168"/>
      <c r="B10" s="165"/>
      <c r="C10" s="39" t="s">
        <v>144</v>
      </c>
      <c r="D10" s="19">
        <v>508</v>
      </c>
      <c r="E10" s="20">
        <v>488</v>
      </c>
      <c r="F10" s="20">
        <v>567</v>
      </c>
      <c r="G10" s="20">
        <v>497</v>
      </c>
      <c r="H10" s="20">
        <v>536</v>
      </c>
      <c r="I10" s="20">
        <v>502</v>
      </c>
      <c r="J10" s="20">
        <v>208</v>
      </c>
      <c r="K10" s="20">
        <v>339</v>
      </c>
      <c r="L10" s="20">
        <v>610</v>
      </c>
      <c r="M10" s="20">
        <v>474</v>
      </c>
      <c r="N10" s="20">
        <f>2+169+125+49+101+78+19</f>
        <v>543</v>
      </c>
      <c r="O10" s="32">
        <f>1+98+82+29+170+49+29</f>
        <v>458</v>
      </c>
      <c r="P10" s="58">
        <f t="shared" si="0"/>
        <v>5730</v>
      </c>
      <c r="Q10" s="14"/>
      <c r="R10" s="66"/>
      <c r="S10" s="14"/>
      <c r="T10" s="14"/>
      <c r="U10" s="14"/>
      <c r="V10" s="14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5" customHeight="1" thickBot="1">
      <c r="A11" s="168"/>
      <c r="B11" s="165"/>
      <c r="C11" s="39" t="s">
        <v>41</v>
      </c>
      <c r="D11" s="21">
        <v>195</v>
      </c>
      <c r="E11" s="22">
        <v>185</v>
      </c>
      <c r="F11" s="22">
        <v>222</v>
      </c>
      <c r="G11" s="22">
        <v>193</v>
      </c>
      <c r="H11" s="22">
        <v>221</v>
      </c>
      <c r="I11" s="22">
        <v>217</v>
      </c>
      <c r="J11" s="22">
        <v>127</v>
      </c>
      <c r="K11" s="22">
        <v>205</v>
      </c>
      <c r="L11" s="22">
        <v>247</v>
      </c>
      <c r="M11" s="22">
        <v>185</v>
      </c>
      <c r="N11" s="22">
        <f>8+143+52+34+86+57+36+67+46+75+13</f>
        <v>617</v>
      </c>
      <c r="O11" s="34">
        <f>5+114+54+37+104+61+20+49+35+62+24</f>
        <v>565</v>
      </c>
      <c r="P11" s="59">
        <f t="shared" si="0"/>
        <v>3179</v>
      </c>
      <c r="Q11" s="14"/>
      <c r="R11" s="66"/>
      <c r="S11" s="14"/>
      <c r="T11" s="14"/>
      <c r="U11" s="14"/>
      <c r="V11" s="14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3.5" thickBot="1">
      <c r="A12" s="168"/>
      <c r="B12" s="166"/>
      <c r="C12" s="40" t="s">
        <v>30</v>
      </c>
      <c r="D12" s="23">
        <f>SUM(D6:D11)</f>
        <v>2840</v>
      </c>
      <c r="E12" s="28">
        <f aca="true" t="shared" si="1" ref="E12:O12">SUM(E6:E11)</f>
        <v>2977</v>
      </c>
      <c r="F12" s="28">
        <f t="shared" si="1"/>
        <v>3300</v>
      </c>
      <c r="G12" s="28">
        <f t="shared" si="1"/>
        <v>2804</v>
      </c>
      <c r="H12" s="28">
        <f t="shared" si="1"/>
        <v>3078</v>
      </c>
      <c r="I12" s="28">
        <f t="shared" si="1"/>
        <v>3074</v>
      </c>
      <c r="J12" s="28">
        <f t="shared" si="1"/>
        <v>2233</v>
      </c>
      <c r="K12" s="28">
        <f t="shared" si="1"/>
        <v>2774</v>
      </c>
      <c r="L12" s="28">
        <f t="shared" si="1"/>
        <v>3347</v>
      </c>
      <c r="M12" s="28">
        <f t="shared" si="1"/>
        <v>2943</v>
      </c>
      <c r="N12" s="28">
        <f t="shared" si="1"/>
        <v>3547</v>
      </c>
      <c r="O12" s="50">
        <f t="shared" si="1"/>
        <v>2881</v>
      </c>
      <c r="P12" s="60">
        <f t="shared" si="0"/>
        <v>35798</v>
      </c>
      <c r="Q12" s="14"/>
      <c r="R12" s="68"/>
      <c r="S12" s="14"/>
      <c r="T12" s="14"/>
      <c r="U12" s="14"/>
      <c r="V12" s="14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5" customHeight="1">
      <c r="A13" s="168"/>
      <c r="B13" s="164" t="s">
        <v>25</v>
      </c>
      <c r="C13" s="37" t="s">
        <v>37</v>
      </c>
      <c r="D13" s="17">
        <v>376</v>
      </c>
      <c r="E13" s="18">
        <v>399</v>
      </c>
      <c r="F13" s="18">
        <v>437</v>
      </c>
      <c r="G13" s="18">
        <v>289</v>
      </c>
      <c r="H13" s="18">
        <v>399</v>
      </c>
      <c r="I13" s="18">
        <v>339</v>
      </c>
      <c r="J13" s="18">
        <v>307</v>
      </c>
      <c r="K13" s="18">
        <v>325</v>
      </c>
      <c r="L13" s="18">
        <v>428</v>
      </c>
      <c r="M13" s="18">
        <v>377</v>
      </c>
      <c r="N13" s="18">
        <f>352+8</f>
        <v>360</v>
      </c>
      <c r="O13" s="31">
        <f>277+9</f>
        <v>286</v>
      </c>
      <c r="P13" s="57">
        <f t="shared" si="0"/>
        <v>4322</v>
      </c>
      <c r="Q13" s="14"/>
      <c r="R13" s="66"/>
      <c r="S13" s="14"/>
      <c r="T13" s="14"/>
      <c r="U13" s="14"/>
      <c r="V13" s="1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5" customHeight="1">
      <c r="A14" s="168"/>
      <c r="B14" s="165"/>
      <c r="C14" s="38" t="s">
        <v>38</v>
      </c>
      <c r="D14" s="19">
        <v>541</v>
      </c>
      <c r="E14" s="20">
        <v>599</v>
      </c>
      <c r="F14" s="20">
        <v>628</v>
      </c>
      <c r="G14" s="20">
        <v>501</v>
      </c>
      <c r="H14" s="20">
        <v>582</v>
      </c>
      <c r="I14" s="20">
        <v>628</v>
      </c>
      <c r="J14" s="20">
        <v>591</v>
      </c>
      <c r="K14" s="20">
        <v>653</v>
      </c>
      <c r="L14" s="20">
        <v>637</v>
      </c>
      <c r="M14" s="20">
        <v>617</v>
      </c>
      <c r="N14" s="20">
        <f>19+94+36+85+54+50+15+71+28+25+56+9+11+32+26</f>
        <v>611</v>
      </c>
      <c r="O14" s="32">
        <f>16+78+28+87+51+33+24+52+31+33+39+7+8+15+25</f>
        <v>527</v>
      </c>
      <c r="P14" s="58">
        <f t="shared" si="0"/>
        <v>7115</v>
      </c>
      <c r="Q14" s="14"/>
      <c r="R14" s="66"/>
      <c r="S14" s="14"/>
      <c r="T14" s="14"/>
      <c r="U14" s="14"/>
      <c r="V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 customHeight="1">
      <c r="A15" s="168"/>
      <c r="B15" s="165"/>
      <c r="C15" s="38" t="s">
        <v>39</v>
      </c>
      <c r="D15" s="19">
        <v>910</v>
      </c>
      <c r="E15" s="20">
        <v>993</v>
      </c>
      <c r="F15" s="20">
        <v>1014</v>
      </c>
      <c r="G15" s="20">
        <v>885</v>
      </c>
      <c r="H15" s="20">
        <v>911</v>
      </c>
      <c r="I15" s="20">
        <v>1019</v>
      </c>
      <c r="J15" s="20">
        <v>998</v>
      </c>
      <c r="K15" s="20">
        <v>955</v>
      </c>
      <c r="L15" s="20">
        <v>1038</v>
      </c>
      <c r="M15" s="20">
        <v>957</v>
      </c>
      <c r="N15" s="20">
        <f>9+220+43+52+17+144+19+49+88+12+126+64+32</f>
        <v>875</v>
      </c>
      <c r="O15" s="32">
        <f>10+158+34+38+20+123+32+63+86+12+116+53+17</f>
        <v>762</v>
      </c>
      <c r="P15" s="61">
        <f t="shared" si="0"/>
        <v>11317</v>
      </c>
      <c r="Q15" s="14"/>
      <c r="R15" s="66"/>
      <c r="S15" s="14"/>
      <c r="T15" s="14"/>
      <c r="U15" s="14"/>
      <c r="V15" s="14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" customHeight="1">
      <c r="A16" s="168"/>
      <c r="B16" s="165"/>
      <c r="C16" s="38" t="s">
        <v>40</v>
      </c>
      <c r="D16" s="19">
        <v>424</v>
      </c>
      <c r="E16" s="20">
        <v>376</v>
      </c>
      <c r="F16" s="20">
        <v>497</v>
      </c>
      <c r="G16" s="20">
        <v>424</v>
      </c>
      <c r="H16" s="20">
        <v>452</v>
      </c>
      <c r="I16" s="20">
        <v>460</v>
      </c>
      <c r="J16" s="20">
        <v>265</v>
      </c>
      <c r="K16" s="20">
        <v>410</v>
      </c>
      <c r="L16" s="20">
        <v>548</v>
      </c>
      <c r="M16" s="20">
        <v>404</v>
      </c>
      <c r="N16" s="20">
        <f>5+189+238+43+75</f>
        <v>550</v>
      </c>
      <c r="O16" s="32">
        <f>6+152+212+34+52</f>
        <v>456</v>
      </c>
      <c r="P16" s="58">
        <f t="shared" si="0"/>
        <v>5266</v>
      </c>
      <c r="Q16" s="14"/>
      <c r="R16" s="66"/>
      <c r="S16" s="14"/>
      <c r="T16" s="14"/>
      <c r="U16" s="14"/>
      <c r="V16" s="14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5" customHeight="1">
      <c r="A17" s="168"/>
      <c r="B17" s="165"/>
      <c r="C17" s="39" t="s">
        <v>144</v>
      </c>
      <c r="D17" s="19">
        <v>432</v>
      </c>
      <c r="E17" s="20">
        <v>534</v>
      </c>
      <c r="F17" s="20">
        <v>531</v>
      </c>
      <c r="G17" s="20">
        <v>506</v>
      </c>
      <c r="H17" s="20">
        <v>548</v>
      </c>
      <c r="I17" s="20">
        <v>451</v>
      </c>
      <c r="J17" s="20">
        <v>244</v>
      </c>
      <c r="K17" s="20">
        <v>318</v>
      </c>
      <c r="L17" s="20">
        <v>732</v>
      </c>
      <c r="M17" s="20">
        <v>450</v>
      </c>
      <c r="N17" s="20">
        <f>1+149+137+71+105+87+29</f>
        <v>579</v>
      </c>
      <c r="O17" s="32">
        <f>1+105+108+33+128+69+21</f>
        <v>465</v>
      </c>
      <c r="P17" s="58">
        <f t="shared" si="0"/>
        <v>5790</v>
      </c>
      <c r="Q17" s="14"/>
      <c r="R17" s="66"/>
      <c r="S17" s="14"/>
      <c r="T17" s="14"/>
      <c r="U17" s="14"/>
      <c r="V17" s="14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5" customHeight="1" thickBot="1">
      <c r="A18" s="168"/>
      <c r="B18" s="165"/>
      <c r="C18" s="39" t="s">
        <v>41</v>
      </c>
      <c r="D18" s="21">
        <v>204</v>
      </c>
      <c r="E18" s="22">
        <v>214</v>
      </c>
      <c r="F18" s="22">
        <v>197</v>
      </c>
      <c r="G18" s="22">
        <v>183</v>
      </c>
      <c r="H18" s="22">
        <v>207</v>
      </c>
      <c r="I18" s="22">
        <v>204</v>
      </c>
      <c r="J18" s="22">
        <v>150</v>
      </c>
      <c r="K18" s="22">
        <v>234</v>
      </c>
      <c r="L18" s="22">
        <v>203</v>
      </c>
      <c r="M18" s="22">
        <v>223</v>
      </c>
      <c r="N18" s="22">
        <f>1+117+62+23+86+69+27+46+48+84+24</f>
        <v>587</v>
      </c>
      <c r="O18" s="34">
        <f>2+123+48+34+108+56+22+49+38+74+22</f>
        <v>576</v>
      </c>
      <c r="P18" s="59">
        <f t="shared" si="0"/>
        <v>3182</v>
      </c>
      <c r="Q18" s="14"/>
      <c r="R18" s="66"/>
      <c r="S18" s="14"/>
      <c r="T18" s="14"/>
      <c r="U18" s="14"/>
      <c r="V18" s="14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thickBot="1">
      <c r="A19" s="168"/>
      <c r="B19" s="166"/>
      <c r="C19" s="40" t="s">
        <v>25</v>
      </c>
      <c r="D19" s="23">
        <f>SUM(D13:D18)</f>
        <v>2887</v>
      </c>
      <c r="E19" s="28">
        <f aca="true" t="shared" si="2" ref="E19:O19">SUM(E13:E18)</f>
        <v>3115</v>
      </c>
      <c r="F19" s="28">
        <f t="shared" si="2"/>
        <v>3304</v>
      </c>
      <c r="G19" s="28">
        <f t="shared" si="2"/>
        <v>2788</v>
      </c>
      <c r="H19" s="28">
        <f t="shared" si="2"/>
        <v>3099</v>
      </c>
      <c r="I19" s="28">
        <f t="shared" si="2"/>
        <v>3101</v>
      </c>
      <c r="J19" s="28">
        <f t="shared" si="2"/>
        <v>2555</v>
      </c>
      <c r="K19" s="28">
        <f t="shared" si="2"/>
        <v>2895</v>
      </c>
      <c r="L19" s="28">
        <f t="shared" si="2"/>
        <v>3586</v>
      </c>
      <c r="M19" s="28">
        <f t="shared" si="2"/>
        <v>3028</v>
      </c>
      <c r="N19" s="28">
        <f t="shared" si="2"/>
        <v>3562</v>
      </c>
      <c r="O19" s="120">
        <f t="shared" si="2"/>
        <v>3072</v>
      </c>
      <c r="P19" s="60">
        <f t="shared" si="0"/>
        <v>36992</v>
      </c>
      <c r="Q19" s="14"/>
      <c r="R19" s="68"/>
      <c r="S19" s="14"/>
      <c r="T19" s="14"/>
      <c r="U19" s="14"/>
      <c r="V19" s="14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" customHeight="1" thickBot="1">
      <c r="A20" s="169"/>
      <c r="B20" s="170" t="s">
        <v>26</v>
      </c>
      <c r="C20" s="171"/>
      <c r="D20" s="118">
        <f>D12+D19</f>
        <v>5727</v>
      </c>
      <c r="E20" s="119">
        <f aca="true" t="shared" si="3" ref="E20:O20">E12+E19</f>
        <v>6092</v>
      </c>
      <c r="F20" s="119">
        <f t="shared" si="3"/>
        <v>6604</v>
      </c>
      <c r="G20" s="119">
        <f t="shared" si="3"/>
        <v>5592</v>
      </c>
      <c r="H20" s="119">
        <f t="shared" si="3"/>
        <v>6177</v>
      </c>
      <c r="I20" s="119">
        <f t="shared" si="3"/>
        <v>6175</v>
      </c>
      <c r="J20" s="119">
        <f t="shared" si="3"/>
        <v>4788</v>
      </c>
      <c r="K20" s="119">
        <f t="shared" si="3"/>
        <v>5669</v>
      </c>
      <c r="L20" s="119">
        <f t="shared" si="3"/>
        <v>6933</v>
      </c>
      <c r="M20" s="119">
        <f t="shared" si="3"/>
        <v>5971</v>
      </c>
      <c r="N20" s="119">
        <f t="shared" si="3"/>
        <v>7109</v>
      </c>
      <c r="O20" s="121">
        <f t="shared" si="3"/>
        <v>5953</v>
      </c>
      <c r="P20" s="60">
        <f t="shared" si="0"/>
        <v>72790</v>
      </c>
      <c r="Q20" s="14"/>
      <c r="R20" s="66"/>
      <c r="S20" s="14"/>
      <c r="T20" s="14"/>
      <c r="U20" s="14"/>
      <c r="V20" s="14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5" customHeight="1">
      <c r="A21" s="157" t="s">
        <v>27</v>
      </c>
      <c r="B21" s="154" t="s">
        <v>28</v>
      </c>
      <c r="C21" s="37" t="s">
        <v>37</v>
      </c>
      <c r="D21" s="17">
        <v>88</v>
      </c>
      <c r="E21" s="18">
        <v>111</v>
      </c>
      <c r="F21" s="18">
        <v>107</v>
      </c>
      <c r="G21" s="18">
        <v>89</v>
      </c>
      <c r="H21" s="18">
        <v>108</v>
      </c>
      <c r="I21" s="18">
        <v>93</v>
      </c>
      <c r="J21" s="18">
        <v>73</v>
      </c>
      <c r="K21" s="18">
        <v>78</v>
      </c>
      <c r="L21" s="18">
        <v>111</v>
      </c>
      <c r="M21" s="18">
        <v>107</v>
      </c>
      <c r="N21" s="18">
        <f>89+2</f>
        <v>91</v>
      </c>
      <c r="O21" s="31">
        <f>101+0</f>
        <v>101</v>
      </c>
      <c r="P21" s="57">
        <f t="shared" si="0"/>
        <v>1157</v>
      </c>
      <c r="Q21" s="14"/>
      <c r="R21" s="67"/>
      <c r="S21" s="14"/>
      <c r="T21" s="14"/>
      <c r="U21" s="14"/>
      <c r="V21" s="14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5" customHeight="1">
      <c r="A22" s="158"/>
      <c r="B22" s="155"/>
      <c r="C22" s="38" t="s">
        <v>38</v>
      </c>
      <c r="D22" s="19">
        <v>193</v>
      </c>
      <c r="E22" s="20">
        <v>201</v>
      </c>
      <c r="F22" s="20">
        <v>249</v>
      </c>
      <c r="G22" s="20">
        <v>163</v>
      </c>
      <c r="H22" s="20">
        <v>189</v>
      </c>
      <c r="I22" s="20">
        <v>214</v>
      </c>
      <c r="J22" s="20">
        <v>127</v>
      </c>
      <c r="K22" s="20">
        <v>215</v>
      </c>
      <c r="L22" s="20">
        <v>188</v>
      </c>
      <c r="M22" s="20">
        <v>171</v>
      </c>
      <c r="N22" s="20">
        <f>5+25+15+23+23+17+12+14+12+15+16+6+8+6+4</f>
        <v>201</v>
      </c>
      <c r="O22" s="32">
        <f>3+24+15+30+15+26+7+21+4+16+21+6+3+6+4</f>
        <v>201</v>
      </c>
      <c r="P22" s="61">
        <f t="shared" si="0"/>
        <v>2312</v>
      </c>
      <c r="Q22" s="14"/>
      <c r="R22" s="67"/>
      <c r="S22" s="14"/>
      <c r="T22" s="14"/>
      <c r="U22" s="14"/>
      <c r="V22" s="14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5" customHeight="1">
      <c r="A23" s="158"/>
      <c r="B23" s="155"/>
      <c r="C23" s="38" t="s">
        <v>39</v>
      </c>
      <c r="D23" s="19">
        <v>170</v>
      </c>
      <c r="E23" s="20">
        <v>191</v>
      </c>
      <c r="F23" s="20">
        <v>209</v>
      </c>
      <c r="G23" s="20">
        <v>145</v>
      </c>
      <c r="H23" s="20">
        <v>159</v>
      </c>
      <c r="I23" s="20">
        <v>159</v>
      </c>
      <c r="J23" s="20">
        <v>116</v>
      </c>
      <c r="K23" s="20">
        <v>163</v>
      </c>
      <c r="L23" s="20">
        <v>165</v>
      </c>
      <c r="M23" s="20">
        <v>164</v>
      </c>
      <c r="N23" s="20">
        <f>1+54+9+12+8+29+10+4+5+4+18+11+2</f>
        <v>167</v>
      </c>
      <c r="O23" s="32">
        <f>2+50+14+15+4+27+9+6+12+4+23+6+5</f>
        <v>177</v>
      </c>
      <c r="P23" s="58">
        <f t="shared" si="0"/>
        <v>1985</v>
      </c>
      <c r="Q23" s="14"/>
      <c r="R23" s="67"/>
      <c r="S23" s="14"/>
      <c r="T23" s="14"/>
      <c r="U23" s="14"/>
      <c r="V23" s="14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5" customHeight="1">
      <c r="A24" s="158"/>
      <c r="B24" s="155"/>
      <c r="C24" s="38" t="s">
        <v>40</v>
      </c>
      <c r="D24" s="19">
        <v>80</v>
      </c>
      <c r="E24" s="20">
        <v>88</v>
      </c>
      <c r="F24" s="20">
        <v>92</v>
      </c>
      <c r="G24" s="20">
        <v>62</v>
      </c>
      <c r="H24" s="20">
        <v>74</v>
      </c>
      <c r="I24" s="20">
        <v>66</v>
      </c>
      <c r="J24" s="20">
        <v>34</v>
      </c>
      <c r="K24" s="20">
        <v>125</v>
      </c>
      <c r="L24" s="20">
        <v>140</v>
      </c>
      <c r="M24" s="20">
        <v>72</v>
      </c>
      <c r="N24" s="20">
        <f>1+43+24+11+12</f>
        <v>91</v>
      </c>
      <c r="O24" s="32">
        <f>1+35+39+15+11</f>
        <v>101</v>
      </c>
      <c r="P24" s="58">
        <f t="shared" si="0"/>
        <v>1025</v>
      </c>
      <c r="Q24" s="14"/>
      <c r="R24" s="67"/>
      <c r="S24" s="14"/>
      <c r="T24" s="14"/>
      <c r="U24" s="14"/>
      <c r="V24" s="14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58"/>
      <c r="B25" s="155"/>
      <c r="C25" s="39" t="s">
        <v>144</v>
      </c>
      <c r="D25" s="19">
        <v>83</v>
      </c>
      <c r="E25" s="20">
        <v>103</v>
      </c>
      <c r="F25" s="20">
        <v>106</v>
      </c>
      <c r="G25" s="20">
        <v>50</v>
      </c>
      <c r="H25" s="20">
        <v>91</v>
      </c>
      <c r="I25" s="20">
        <v>81</v>
      </c>
      <c r="J25" s="20">
        <v>32</v>
      </c>
      <c r="K25" s="20">
        <v>94</v>
      </c>
      <c r="L25" s="20">
        <v>188</v>
      </c>
      <c r="M25" s="20">
        <v>90</v>
      </c>
      <c r="N25" s="20">
        <f>0+34+12+7+22+15+3</f>
        <v>93</v>
      </c>
      <c r="O25" s="32">
        <f>2+22+19+13+33+10+6</f>
        <v>105</v>
      </c>
      <c r="P25" s="58">
        <f t="shared" si="0"/>
        <v>1116</v>
      </c>
      <c r="Q25" s="14"/>
      <c r="R25" s="67"/>
      <c r="S25" s="14"/>
      <c r="T25" s="14"/>
      <c r="U25" s="14"/>
      <c r="V25" s="14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5" customHeight="1" thickBot="1">
      <c r="A26" s="158"/>
      <c r="B26" s="155"/>
      <c r="C26" s="39" t="s">
        <v>41</v>
      </c>
      <c r="D26" s="21">
        <v>52</v>
      </c>
      <c r="E26" s="22">
        <v>56</v>
      </c>
      <c r="F26" s="22">
        <v>53</v>
      </c>
      <c r="G26" s="22">
        <v>44</v>
      </c>
      <c r="H26" s="22">
        <v>51</v>
      </c>
      <c r="I26" s="22">
        <v>28</v>
      </c>
      <c r="J26" s="22">
        <v>22</v>
      </c>
      <c r="K26" s="22">
        <v>34</v>
      </c>
      <c r="L26" s="22">
        <v>36</v>
      </c>
      <c r="M26" s="22">
        <v>51</v>
      </c>
      <c r="N26" s="22">
        <f>0+33+6+3+14+11+7+11+7+10+5</f>
        <v>107</v>
      </c>
      <c r="O26" s="34">
        <f>0+32+4+6+16+10+6+11+4+7+6</f>
        <v>102</v>
      </c>
      <c r="P26" s="59">
        <f t="shared" si="0"/>
        <v>636</v>
      </c>
      <c r="Q26" s="14"/>
      <c r="R26" s="67"/>
      <c r="S26" s="14"/>
      <c r="T26" s="14"/>
      <c r="U26" s="14"/>
      <c r="V26" s="14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5" customHeight="1" thickBot="1">
      <c r="A27" s="158"/>
      <c r="B27" s="156"/>
      <c r="C27" s="41" t="s">
        <v>28</v>
      </c>
      <c r="D27" s="23">
        <f>SUM(D21:D26)</f>
        <v>666</v>
      </c>
      <c r="E27" s="28">
        <f aca="true" t="shared" si="4" ref="E27:O27">SUM(E21:E26)</f>
        <v>750</v>
      </c>
      <c r="F27" s="28">
        <f t="shared" si="4"/>
        <v>816</v>
      </c>
      <c r="G27" s="28">
        <f t="shared" si="4"/>
        <v>553</v>
      </c>
      <c r="H27" s="28">
        <f t="shared" si="4"/>
        <v>672</v>
      </c>
      <c r="I27" s="28">
        <f t="shared" si="4"/>
        <v>641</v>
      </c>
      <c r="J27" s="28">
        <f t="shared" si="4"/>
        <v>404</v>
      </c>
      <c r="K27" s="28">
        <f t="shared" si="4"/>
        <v>709</v>
      </c>
      <c r="L27" s="28">
        <f t="shared" si="4"/>
        <v>828</v>
      </c>
      <c r="M27" s="28">
        <f t="shared" si="4"/>
        <v>655</v>
      </c>
      <c r="N27" s="28">
        <f t="shared" si="4"/>
        <v>750</v>
      </c>
      <c r="O27" s="50">
        <f t="shared" si="4"/>
        <v>787</v>
      </c>
      <c r="P27" s="60">
        <f t="shared" si="0"/>
        <v>8231</v>
      </c>
      <c r="Q27" s="14"/>
      <c r="R27" s="67"/>
      <c r="S27" s="14"/>
      <c r="T27" s="14"/>
      <c r="U27" s="14"/>
      <c r="V27" s="14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" customHeight="1">
      <c r="A28" s="158"/>
      <c r="B28" s="154" t="s">
        <v>29</v>
      </c>
      <c r="C28" s="37" t="s">
        <v>37</v>
      </c>
      <c r="D28" s="17">
        <v>109</v>
      </c>
      <c r="E28" s="18">
        <v>138</v>
      </c>
      <c r="F28" s="18">
        <v>157</v>
      </c>
      <c r="G28" s="18">
        <v>98</v>
      </c>
      <c r="H28" s="18">
        <v>122</v>
      </c>
      <c r="I28" s="18">
        <v>120</v>
      </c>
      <c r="J28" s="18">
        <v>80</v>
      </c>
      <c r="K28" s="18">
        <v>116</v>
      </c>
      <c r="L28" s="18">
        <v>140</v>
      </c>
      <c r="M28" s="18">
        <v>113</v>
      </c>
      <c r="N28" s="18">
        <f>119+3</f>
        <v>122</v>
      </c>
      <c r="O28" s="31">
        <f>120+2</f>
        <v>122</v>
      </c>
      <c r="P28" s="57">
        <f t="shared" si="0"/>
        <v>1437</v>
      </c>
      <c r="Q28" s="14"/>
      <c r="R28" s="67"/>
      <c r="S28" s="14"/>
      <c r="T28" s="14"/>
      <c r="U28" s="14"/>
      <c r="V28" s="14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5" customHeight="1">
      <c r="A29" s="158"/>
      <c r="B29" s="155"/>
      <c r="C29" s="38" t="s">
        <v>38</v>
      </c>
      <c r="D29" s="19">
        <v>261</v>
      </c>
      <c r="E29" s="20">
        <v>245</v>
      </c>
      <c r="F29" s="20">
        <v>279</v>
      </c>
      <c r="G29" s="20">
        <v>234</v>
      </c>
      <c r="H29" s="20">
        <v>263</v>
      </c>
      <c r="I29" s="20">
        <v>250</v>
      </c>
      <c r="J29" s="20">
        <v>188</v>
      </c>
      <c r="K29" s="20">
        <v>267</v>
      </c>
      <c r="L29" s="20">
        <v>258</v>
      </c>
      <c r="M29" s="20">
        <v>250</v>
      </c>
      <c r="N29" s="20">
        <f>4+28+13+27+28+23+7+20+22+19+15+6+6+8+6</f>
        <v>232</v>
      </c>
      <c r="O29" s="32">
        <f>6+34+25+47+21+12+12+23+30+30+8+7+8+11</f>
        <v>274</v>
      </c>
      <c r="P29" s="61">
        <f t="shared" si="0"/>
        <v>3001</v>
      </c>
      <c r="Q29" s="14"/>
      <c r="R29" s="67"/>
      <c r="S29" s="14"/>
      <c r="T29" s="14"/>
      <c r="U29" s="14"/>
      <c r="V29" s="14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5" customHeight="1">
      <c r="A30" s="158"/>
      <c r="B30" s="155"/>
      <c r="C30" s="38" t="s">
        <v>39</v>
      </c>
      <c r="D30" s="19">
        <v>200</v>
      </c>
      <c r="E30" s="20">
        <v>251</v>
      </c>
      <c r="F30" s="20">
        <v>237</v>
      </c>
      <c r="G30" s="20">
        <v>167</v>
      </c>
      <c r="H30" s="20">
        <v>189</v>
      </c>
      <c r="I30" s="20">
        <v>218</v>
      </c>
      <c r="J30" s="20">
        <v>155</v>
      </c>
      <c r="K30" s="20">
        <v>201</v>
      </c>
      <c r="L30" s="20">
        <v>202</v>
      </c>
      <c r="M30" s="20">
        <v>195</v>
      </c>
      <c r="N30" s="20">
        <f>4+58+17+16+13+30+10+12+14+11+23+11+10</f>
        <v>229</v>
      </c>
      <c r="O30" s="32">
        <f>0+54+18+14+9+28+10+13+22+7+16+11+4</f>
        <v>206</v>
      </c>
      <c r="P30" s="58">
        <f t="shared" si="0"/>
        <v>2450</v>
      </c>
      <c r="Q30" s="14"/>
      <c r="R30" s="67"/>
      <c r="S30" s="14"/>
      <c r="T30" s="14"/>
      <c r="U30" s="14"/>
      <c r="V30" s="14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5" customHeight="1">
      <c r="A31" s="158"/>
      <c r="B31" s="155"/>
      <c r="C31" s="38" t="s">
        <v>40</v>
      </c>
      <c r="D31" s="19">
        <v>113</v>
      </c>
      <c r="E31" s="20">
        <v>120</v>
      </c>
      <c r="F31" s="20">
        <v>105</v>
      </c>
      <c r="G31" s="20">
        <v>79</v>
      </c>
      <c r="H31" s="20">
        <v>95</v>
      </c>
      <c r="I31" s="20">
        <v>85</v>
      </c>
      <c r="J31" s="20">
        <v>52</v>
      </c>
      <c r="K31" s="20">
        <v>153</v>
      </c>
      <c r="L31" s="20">
        <v>262</v>
      </c>
      <c r="M31" s="20">
        <v>97</v>
      </c>
      <c r="N31" s="20">
        <f>0+46+44+17+16</f>
        <v>123</v>
      </c>
      <c r="O31" s="32">
        <f>9+21+35+50+1</f>
        <v>116</v>
      </c>
      <c r="P31" s="58">
        <f t="shared" si="0"/>
        <v>1400</v>
      </c>
      <c r="Q31" s="14"/>
      <c r="R31" s="67"/>
      <c r="S31" s="14"/>
      <c r="T31" s="14"/>
      <c r="U31" s="14"/>
      <c r="V31" s="14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5" customHeight="1">
      <c r="A32" s="158"/>
      <c r="B32" s="155"/>
      <c r="C32" s="39" t="s">
        <v>144</v>
      </c>
      <c r="D32" s="19">
        <v>95</v>
      </c>
      <c r="E32" s="20">
        <v>105</v>
      </c>
      <c r="F32" s="20">
        <v>112</v>
      </c>
      <c r="G32" s="20">
        <v>72</v>
      </c>
      <c r="H32" s="20">
        <v>97</v>
      </c>
      <c r="I32" s="20">
        <v>91</v>
      </c>
      <c r="J32" s="20">
        <v>31</v>
      </c>
      <c r="K32" s="20">
        <v>123</v>
      </c>
      <c r="L32" s="20">
        <v>330</v>
      </c>
      <c r="M32" s="20">
        <v>123</v>
      </c>
      <c r="N32" s="20">
        <f>0+28+16+10+23+19+4</f>
        <v>100</v>
      </c>
      <c r="O32" s="32">
        <f>2+32+16+13+29+14+9</f>
        <v>115</v>
      </c>
      <c r="P32" s="58">
        <f t="shared" si="0"/>
        <v>1394</v>
      </c>
      <c r="Q32" s="14"/>
      <c r="R32" s="67"/>
      <c r="S32" s="14"/>
      <c r="T32" s="14"/>
      <c r="U32" s="14"/>
      <c r="V32" s="14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5" customHeight="1" thickBot="1">
      <c r="A33" s="158"/>
      <c r="B33" s="155"/>
      <c r="C33" s="39" t="s">
        <v>41</v>
      </c>
      <c r="D33" s="21">
        <v>56</v>
      </c>
      <c r="E33" s="22">
        <v>67</v>
      </c>
      <c r="F33" s="22">
        <v>68</v>
      </c>
      <c r="G33" s="22">
        <v>53</v>
      </c>
      <c r="H33" s="22">
        <v>61</v>
      </c>
      <c r="I33" s="22">
        <v>43</v>
      </c>
      <c r="J33" s="22">
        <v>31</v>
      </c>
      <c r="K33" s="22">
        <v>60</v>
      </c>
      <c r="L33" s="22">
        <v>64</v>
      </c>
      <c r="M33" s="22">
        <v>53</v>
      </c>
      <c r="N33" s="22">
        <f>1+40+12+5+27+14+4+11+15+23+3</f>
        <v>155</v>
      </c>
      <c r="O33" s="34">
        <f>0+38+11+13+20+16+18+12+13+19+3</f>
        <v>163</v>
      </c>
      <c r="P33" s="59">
        <f t="shared" si="0"/>
        <v>874</v>
      </c>
      <c r="Q33" s="14"/>
      <c r="R33" s="67"/>
      <c r="S33" s="14"/>
      <c r="T33" s="14"/>
      <c r="U33" s="14"/>
      <c r="V33" s="14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5" customHeight="1" thickBot="1">
      <c r="A34" s="158"/>
      <c r="B34" s="156"/>
      <c r="C34" s="41" t="s">
        <v>29</v>
      </c>
      <c r="D34" s="23">
        <f>SUM(D28:D33)</f>
        <v>834</v>
      </c>
      <c r="E34" s="28">
        <f aca="true" t="shared" si="5" ref="E34:O34">SUM(E28:E33)</f>
        <v>926</v>
      </c>
      <c r="F34" s="28">
        <f t="shared" si="5"/>
        <v>958</v>
      </c>
      <c r="G34" s="28">
        <f t="shared" si="5"/>
        <v>703</v>
      </c>
      <c r="H34" s="28">
        <f t="shared" si="5"/>
        <v>827</v>
      </c>
      <c r="I34" s="28">
        <f t="shared" si="5"/>
        <v>807</v>
      </c>
      <c r="J34" s="28">
        <f t="shared" si="5"/>
        <v>537</v>
      </c>
      <c r="K34" s="28">
        <f t="shared" si="5"/>
        <v>920</v>
      </c>
      <c r="L34" s="28">
        <f t="shared" si="5"/>
        <v>1256</v>
      </c>
      <c r="M34" s="28">
        <f t="shared" si="5"/>
        <v>831</v>
      </c>
      <c r="N34" s="28">
        <f t="shared" si="5"/>
        <v>961</v>
      </c>
      <c r="O34" s="50">
        <f t="shared" si="5"/>
        <v>996</v>
      </c>
      <c r="P34" s="60">
        <f t="shared" si="0"/>
        <v>10556</v>
      </c>
      <c r="Q34" s="14"/>
      <c r="R34" s="67"/>
      <c r="S34" s="14"/>
      <c r="T34" s="14"/>
      <c r="U34" s="14"/>
      <c r="V34" s="14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5" customHeight="1" thickBot="1">
      <c r="A35" s="159"/>
      <c r="B35" s="160" t="s">
        <v>31</v>
      </c>
      <c r="C35" s="161"/>
      <c r="D35" s="117">
        <f>D27+D34</f>
        <v>1500</v>
      </c>
      <c r="E35" s="116">
        <f aca="true" t="shared" si="6" ref="E35:O35">E27+E34</f>
        <v>1676</v>
      </c>
      <c r="F35" s="116">
        <f t="shared" si="6"/>
        <v>1774</v>
      </c>
      <c r="G35" s="116">
        <f t="shared" si="6"/>
        <v>1256</v>
      </c>
      <c r="H35" s="116">
        <f t="shared" si="6"/>
        <v>1499</v>
      </c>
      <c r="I35" s="116">
        <f t="shared" si="6"/>
        <v>1448</v>
      </c>
      <c r="J35" s="116">
        <f t="shared" si="6"/>
        <v>941</v>
      </c>
      <c r="K35" s="116">
        <f t="shared" si="6"/>
        <v>1629</v>
      </c>
      <c r="L35" s="116">
        <f t="shared" si="6"/>
        <v>2084</v>
      </c>
      <c r="M35" s="116">
        <f t="shared" si="6"/>
        <v>1486</v>
      </c>
      <c r="N35" s="116">
        <f t="shared" si="6"/>
        <v>1711</v>
      </c>
      <c r="O35" s="122">
        <f t="shared" si="6"/>
        <v>1783</v>
      </c>
      <c r="P35" s="60">
        <f t="shared" si="0"/>
        <v>18787</v>
      </c>
      <c r="Q35" s="14"/>
      <c r="R35" s="67"/>
      <c r="S35" s="14"/>
      <c r="T35" s="14"/>
      <c r="U35" s="14"/>
      <c r="V35" s="1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18" ht="12.75" customHeight="1">
      <c r="A36" s="174" t="s">
        <v>32</v>
      </c>
      <c r="B36" s="177" t="s">
        <v>37</v>
      </c>
      <c r="C36" s="178"/>
      <c r="D36" s="17">
        <v>354</v>
      </c>
      <c r="E36" s="15">
        <v>371</v>
      </c>
      <c r="F36" s="15">
        <v>366</v>
      </c>
      <c r="G36" s="15">
        <v>287</v>
      </c>
      <c r="H36" s="15">
        <v>381</v>
      </c>
      <c r="I36" s="15">
        <v>365</v>
      </c>
      <c r="J36" s="15">
        <v>303</v>
      </c>
      <c r="K36" s="15">
        <v>255</v>
      </c>
      <c r="L36" s="15">
        <v>398</v>
      </c>
      <c r="M36" s="15">
        <v>365</v>
      </c>
      <c r="N36" s="15">
        <f>357+34</f>
        <v>391</v>
      </c>
      <c r="O36" s="53">
        <f>255+26</f>
        <v>281</v>
      </c>
      <c r="P36" s="57">
        <f t="shared" si="0"/>
        <v>4117</v>
      </c>
      <c r="Q36" s="14"/>
      <c r="R36" s="14"/>
    </row>
    <row r="37" spans="1:18" ht="12.75" customHeight="1">
      <c r="A37" s="175"/>
      <c r="B37" s="179" t="s">
        <v>38</v>
      </c>
      <c r="C37" s="180"/>
      <c r="D37" s="19">
        <v>417</v>
      </c>
      <c r="E37" s="16">
        <v>417</v>
      </c>
      <c r="F37" s="16">
        <v>428</v>
      </c>
      <c r="G37" s="16">
        <v>336</v>
      </c>
      <c r="H37" s="16">
        <v>444</v>
      </c>
      <c r="I37" s="16">
        <v>525</v>
      </c>
      <c r="J37" s="16">
        <v>398</v>
      </c>
      <c r="K37" s="16">
        <v>529</v>
      </c>
      <c r="L37" s="16">
        <v>810</v>
      </c>
      <c r="M37" s="16">
        <v>774</v>
      </c>
      <c r="N37" s="16">
        <f>32+97+41+76+60+35+22+52+38+34+45+11+8+19+16</f>
        <v>586</v>
      </c>
      <c r="O37" s="48">
        <f>30+68+36+88+36+30+9+48+26+31+32+10+13+18+11</f>
        <v>486</v>
      </c>
      <c r="P37" s="58">
        <f t="shared" si="0"/>
        <v>6150</v>
      </c>
      <c r="Q37" s="14"/>
      <c r="R37" s="14"/>
    </row>
    <row r="38" spans="1:18" ht="12.75" customHeight="1">
      <c r="A38" s="175"/>
      <c r="B38" s="179" t="s">
        <v>39</v>
      </c>
      <c r="C38" s="180"/>
      <c r="D38" s="19">
        <v>498</v>
      </c>
      <c r="E38" s="16">
        <v>553</v>
      </c>
      <c r="F38" s="16">
        <v>669</v>
      </c>
      <c r="G38" s="16">
        <v>560</v>
      </c>
      <c r="H38" s="16">
        <v>695</v>
      </c>
      <c r="I38" s="16">
        <v>735</v>
      </c>
      <c r="J38" s="16">
        <v>659</v>
      </c>
      <c r="K38" s="16">
        <v>680</v>
      </c>
      <c r="L38" s="16">
        <v>864</v>
      </c>
      <c r="M38" s="16">
        <v>690</v>
      </c>
      <c r="N38" s="16">
        <f>27+205+31+37+14+100+18+42+59+10+85+35+13</f>
        <v>676</v>
      </c>
      <c r="O38" s="48">
        <f>14+140+12+25+17+64+19+43+57+4+61+34+16</f>
        <v>506</v>
      </c>
      <c r="P38" s="61">
        <f t="shared" si="0"/>
        <v>7785</v>
      </c>
      <c r="Q38" s="14"/>
      <c r="R38" s="14"/>
    </row>
    <row r="39" spans="1:18" ht="12.75" customHeight="1">
      <c r="A39" s="175"/>
      <c r="B39" s="179" t="s">
        <v>40</v>
      </c>
      <c r="C39" s="180"/>
      <c r="D39" s="19">
        <v>289</v>
      </c>
      <c r="E39" s="16">
        <v>317</v>
      </c>
      <c r="F39" s="16">
        <v>297</v>
      </c>
      <c r="G39" s="16">
        <v>365</v>
      </c>
      <c r="H39" s="16">
        <v>395</v>
      </c>
      <c r="I39" s="16">
        <v>386</v>
      </c>
      <c r="J39" s="16">
        <v>200</v>
      </c>
      <c r="K39" s="16">
        <v>244</v>
      </c>
      <c r="L39" s="16">
        <v>545</v>
      </c>
      <c r="M39" s="16">
        <v>374</v>
      </c>
      <c r="N39" s="16">
        <f>42+225+159+39+80</f>
        <v>545</v>
      </c>
      <c r="O39" s="48">
        <f>21+128+147+30+62</f>
        <v>388</v>
      </c>
      <c r="P39" s="58">
        <f t="shared" si="0"/>
        <v>4345</v>
      </c>
      <c r="Q39" s="14"/>
      <c r="R39" s="14"/>
    </row>
    <row r="40" spans="1:18" ht="12.75">
      <c r="A40" s="175"/>
      <c r="B40" s="181" t="s">
        <v>144</v>
      </c>
      <c r="C40" s="182"/>
      <c r="D40" s="19">
        <v>307</v>
      </c>
      <c r="E40" s="16">
        <v>311</v>
      </c>
      <c r="F40" s="16">
        <v>380</v>
      </c>
      <c r="G40" s="16">
        <v>340</v>
      </c>
      <c r="H40" s="16">
        <v>411</v>
      </c>
      <c r="I40" s="16">
        <v>357</v>
      </c>
      <c r="J40" s="16">
        <v>195</v>
      </c>
      <c r="K40" s="16">
        <v>158</v>
      </c>
      <c r="L40" s="16">
        <v>555</v>
      </c>
      <c r="M40" s="16">
        <v>413</v>
      </c>
      <c r="N40" s="16">
        <f>7+157+101+37+124+74+27</f>
        <v>527</v>
      </c>
      <c r="O40" s="48">
        <f>10+106+60+14+105+64+21</f>
        <v>380</v>
      </c>
      <c r="P40" s="58">
        <f t="shared" si="0"/>
        <v>4334</v>
      </c>
      <c r="Q40" s="14"/>
      <c r="R40" s="14"/>
    </row>
    <row r="41" spans="1:18" ht="13.5" thickBot="1">
      <c r="A41" s="175"/>
      <c r="B41" s="183" t="s">
        <v>41</v>
      </c>
      <c r="C41" s="184"/>
      <c r="D41" s="21">
        <v>124</v>
      </c>
      <c r="E41" s="26">
        <v>127</v>
      </c>
      <c r="F41" s="26">
        <v>143</v>
      </c>
      <c r="G41" s="26">
        <v>85</v>
      </c>
      <c r="H41" s="26">
        <v>153</v>
      </c>
      <c r="I41" s="26">
        <v>146</v>
      </c>
      <c r="J41" s="26">
        <v>85</v>
      </c>
      <c r="K41" s="26">
        <v>31</v>
      </c>
      <c r="L41" s="26">
        <v>210</v>
      </c>
      <c r="M41" s="26">
        <v>183</v>
      </c>
      <c r="N41" s="26">
        <f>3+144+36+33+78+59+33+47+37+66+16</f>
        <v>552</v>
      </c>
      <c r="O41" s="49">
        <f>11+94+40+53+82+37+31+52+29+60+19</f>
        <v>508</v>
      </c>
      <c r="P41" s="59">
        <f t="shared" si="0"/>
        <v>2347</v>
      </c>
      <c r="Q41" s="14"/>
      <c r="R41" s="14"/>
    </row>
    <row r="42" spans="1:18" ht="13.5" thickBot="1">
      <c r="A42" s="176"/>
      <c r="B42" s="143" t="s">
        <v>33</v>
      </c>
      <c r="C42" s="144"/>
      <c r="D42" s="117">
        <f>SUM(D36:D41)</f>
        <v>1989</v>
      </c>
      <c r="E42" s="116">
        <f aca="true" t="shared" si="7" ref="E42:O42">SUM(E36:E41)</f>
        <v>2096</v>
      </c>
      <c r="F42" s="116">
        <f t="shared" si="7"/>
        <v>2283</v>
      </c>
      <c r="G42" s="116">
        <f t="shared" si="7"/>
        <v>1973</v>
      </c>
      <c r="H42" s="116">
        <f t="shared" si="7"/>
        <v>2479</v>
      </c>
      <c r="I42" s="116">
        <f t="shared" si="7"/>
        <v>2514</v>
      </c>
      <c r="J42" s="116">
        <f t="shared" si="7"/>
        <v>1840</v>
      </c>
      <c r="K42" s="116">
        <f t="shared" si="7"/>
        <v>1897</v>
      </c>
      <c r="L42" s="116">
        <f t="shared" si="7"/>
        <v>3382</v>
      </c>
      <c r="M42" s="116">
        <f t="shared" si="7"/>
        <v>2799</v>
      </c>
      <c r="N42" s="116">
        <f t="shared" si="7"/>
        <v>3277</v>
      </c>
      <c r="O42" s="122">
        <f t="shared" si="7"/>
        <v>2549</v>
      </c>
      <c r="P42" s="60">
        <f t="shared" si="0"/>
        <v>29078</v>
      </c>
      <c r="Q42" s="14"/>
      <c r="R42" s="14"/>
    </row>
    <row r="43" spans="1:18" ht="12.75">
      <c r="A43" s="145" t="s">
        <v>145</v>
      </c>
      <c r="B43" s="152" t="s">
        <v>37</v>
      </c>
      <c r="C43" s="153"/>
      <c r="D43" s="17">
        <v>54</v>
      </c>
      <c r="E43" s="15">
        <v>74</v>
      </c>
      <c r="F43" s="15">
        <v>100</v>
      </c>
      <c r="G43" s="15">
        <v>80</v>
      </c>
      <c r="H43" s="15">
        <v>98</v>
      </c>
      <c r="I43" s="15">
        <v>87</v>
      </c>
      <c r="J43" s="15">
        <v>33</v>
      </c>
      <c r="K43" s="15">
        <v>48</v>
      </c>
      <c r="L43" s="15">
        <v>84</v>
      </c>
      <c r="M43" s="15">
        <v>64</v>
      </c>
      <c r="N43" s="15">
        <f>67+6</f>
        <v>73</v>
      </c>
      <c r="O43" s="53">
        <f>74+4</f>
        <v>78</v>
      </c>
      <c r="P43" s="57">
        <f t="shared" si="0"/>
        <v>873</v>
      </c>
      <c r="Q43" s="14"/>
      <c r="R43" s="14"/>
    </row>
    <row r="44" spans="1:18" ht="12.75">
      <c r="A44" s="146"/>
      <c r="B44" s="148" t="s">
        <v>38</v>
      </c>
      <c r="C44" s="149"/>
      <c r="D44" s="19">
        <v>42</v>
      </c>
      <c r="E44" s="16">
        <v>62</v>
      </c>
      <c r="F44" s="16">
        <v>73</v>
      </c>
      <c r="G44" s="16">
        <v>62</v>
      </c>
      <c r="H44" s="16">
        <v>66</v>
      </c>
      <c r="I44" s="16">
        <v>88</v>
      </c>
      <c r="J44" s="16">
        <v>40</v>
      </c>
      <c r="K44" s="16">
        <v>55</v>
      </c>
      <c r="L44" s="16">
        <v>53</v>
      </c>
      <c r="M44" s="16">
        <v>51</v>
      </c>
      <c r="N44" s="16">
        <f>1+17+7+9+3+4+0+3+3+1+9+0+2+8+3</f>
        <v>70</v>
      </c>
      <c r="O44" s="48">
        <f>4+8+2+11+3+1+2+2+2+3+6+1+3+3</f>
        <v>51</v>
      </c>
      <c r="P44" s="58">
        <f t="shared" si="0"/>
        <v>713</v>
      </c>
      <c r="Q44" s="14"/>
      <c r="R44" s="14"/>
    </row>
    <row r="45" spans="1:18" ht="12.75">
      <c r="A45" s="146"/>
      <c r="B45" s="148" t="s">
        <v>39</v>
      </c>
      <c r="C45" s="149"/>
      <c r="D45" s="19">
        <v>57</v>
      </c>
      <c r="E45" s="16">
        <v>79</v>
      </c>
      <c r="F45" s="16">
        <v>96</v>
      </c>
      <c r="G45" s="16">
        <v>95</v>
      </c>
      <c r="H45" s="16">
        <v>120</v>
      </c>
      <c r="I45" s="16">
        <v>112</v>
      </c>
      <c r="J45" s="16">
        <v>82</v>
      </c>
      <c r="K45" s="16">
        <v>65</v>
      </c>
      <c r="L45" s="16">
        <v>98</v>
      </c>
      <c r="M45" s="16">
        <v>89</v>
      </c>
      <c r="N45" s="16">
        <f>3+47+1+1+3+15+0+4+1+1+4+4+3</f>
        <v>87</v>
      </c>
      <c r="O45" s="48">
        <f>5+36+3+5+12+7+3+1+10+3+2</f>
        <v>87</v>
      </c>
      <c r="P45" s="61">
        <f t="shared" si="0"/>
        <v>1067</v>
      </c>
      <c r="Q45" s="14"/>
      <c r="R45" s="14"/>
    </row>
    <row r="46" spans="1:18" ht="12.75">
      <c r="A46" s="146"/>
      <c r="B46" s="148" t="s">
        <v>40</v>
      </c>
      <c r="C46" s="149"/>
      <c r="D46" s="19">
        <v>44</v>
      </c>
      <c r="E46" s="16">
        <v>53</v>
      </c>
      <c r="F46" s="16">
        <v>72</v>
      </c>
      <c r="G46" s="16">
        <v>64</v>
      </c>
      <c r="H46" s="16">
        <v>71</v>
      </c>
      <c r="I46" s="16">
        <v>56</v>
      </c>
      <c r="J46" s="16">
        <v>41</v>
      </c>
      <c r="K46" s="16">
        <v>21</v>
      </c>
      <c r="L46" s="16">
        <v>63</v>
      </c>
      <c r="M46" s="16">
        <v>56</v>
      </c>
      <c r="N46" s="16">
        <f>4+43+22+1+15</f>
        <v>85</v>
      </c>
      <c r="O46" s="48">
        <f>3+24+26+2+9</f>
        <v>64</v>
      </c>
      <c r="P46" s="58">
        <f t="shared" si="0"/>
        <v>690</v>
      </c>
      <c r="Q46" s="14"/>
      <c r="R46" s="14"/>
    </row>
    <row r="47" spans="1:18" ht="12.75">
      <c r="A47" s="146"/>
      <c r="B47" s="150" t="s">
        <v>144</v>
      </c>
      <c r="C47" s="151"/>
      <c r="D47" s="19">
        <v>55</v>
      </c>
      <c r="E47" s="16">
        <v>73</v>
      </c>
      <c r="F47" s="16">
        <v>94</v>
      </c>
      <c r="G47" s="16">
        <v>76</v>
      </c>
      <c r="H47" s="16">
        <v>94</v>
      </c>
      <c r="I47" s="16">
        <v>100</v>
      </c>
      <c r="J47" s="16">
        <v>23</v>
      </c>
      <c r="K47" s="16">
        <v>15</v>
      </c>
      <c r="L47" s="16">
        <v>70</v>
      </c>
      <c r="M47" s="16">
        <v>54</v>
      </c>
      <c r="N47" s="16">
        <f>1+24+17+4+10+6+3</f>
        <v>65</v>
      </c>
      <c r="O47" s="48">
        <f>23+11+2+16+11+4</f>
        <v>67</v>
      </c>
      <c r="P47" s="58">
        <f t="shared" si="0"/>
        <v>786</v>
      </c>
      <c r="Q47" s="14"/>
      <c r="R47" s="14"/>
    </row>
    <row r="48" spans="1:18" ht="13.5" thickBot="1">
      <c r="A48" s="146"/>
      <c r="B48" s="162" t="s">
        <v>41</v>
      </c>
      <c r="C48" s="163"/>
      <c r="D48" s="21">
        <v>7</v>
      </c>
      <c r="E48" s="26">
        <v>19</v>
      </c>
      <c r="F48" s="26">
        <v>22</v>
      </c>
      <c r="G48" s="26">
        <v>30</v>
      </c>
      <c r="H48" s="26">
        <v>18</v>
      </c>
      <c r="I48" s="26">
        <v>16</v>
      </c>
      <c r="J48" s="26">
        <v>6</v>
      </c>
      <c r="K48" s="26">
        <v>13</v>
      </c>
      <c r="L48" s="26">
        <v>11</v>
      </c>
      <c r="M48" s="26">
        <v>11</v>
      </c>
      <c r="N48" s="26">
        <f>1+14+8+3+14+9+3+6+1+8+2</f>
        <v>69</v>
      </c>
      <c r="O48" s="49">
        <f>3+10+2+3+5+2+5+3+2+2</f>
        <v>37</v>
      </c>
      <c r="P48" s="59">
        <f t="shared" si="0"/>
        <v>259</v>
      </c>
      <c r="Q48" s="14"/>
      <c r="R48" s="14"/>
    </row>
    <row r="49" spans="1:18" ht="13.5" thickBot="1">
      <c r="A49" s="147"/>
      <c r="B49" s="143" t="s">
        <v>149</v>
      </c>
      <c r="C49" s="144"/>
      <c r="D49" s="117">
        <f>SUM(D43:D48)</f>
        <v>259</v>
      </c>
      <c r="E49" s="116">
        <f aca="true" t="shared" si="8" ref="E49:O49">SUM(E43:E48)</f>
        <v>360</v>
      </c>
      <c r="F49" s="116">
        <f t="shared" si="8"/>
        <v>457</v>
      </c>
      <c r="G49" s="116">
        <f t="shared" si="8"/>
        <v>407</v>
      </c>
      <c r="H49" s="116">
        <f t="shared" si="8"/>
        <v>467</v>
      </c>
      <c r="I49" s="116">
        <f t="shared" si="8"/>
        <v>459</v>
      </c>
      <c r="J49" s="116">
        <f t="shared" si="8"/>
        <v>225</v>
      </c>
      <c r="K49" s="116">
        <f t="shared" si="8"/>
        <v>217</v>
      </c>
      <c r="L49" s="116">
        <f t="shared" si="8"/>
        <v>379</v>
      </c>
      <c r="M49" s="116">
        <f t="shared" si="8"/>
        <v>325</v>
      </c>
      <c r="N49" s="116">
        <f t="shared" si="8"/>
        <v>449</v>
      </c>
      <c r="O49" s="122">
        <f t="shared" si="8"/>
        <v>384</v>
      </c>
      <c r="P49" s="60">
        <f t="shared" si="0"/>
        <v>4388</v>
      </c>
      <c r="Q49" s="14"/>
      <c r="R49" s="14"/>
    </row>
  </sheetData>
  <sheetProtection/>
  <mergeCells count="25">
    <mergeCell ref="D4:P4"/>
    <mergeCell ref="A36:A42"/>
    <mergeCell ref="B36:C36"/>
    <mergeCell ref="B37:C37"/>
    <mergeCell ref="B38:C38"/>
    <mergeCell ref="B39:C39"/>
    <mergeCell ref="B40:C40"/>
    <mergeCell ref="B41:C41"/>
    <mergeCell ref="B42:C42"/>
    <mergeCell ref="B6:B12"/>
    <mergeCell ref="B28:B34"/>
    <mergeCell ref="A21:A35"/>
    <mergeCell ref="B35:C35"/>
    <mergeCell ref="B48:C48"/>
    <mergeCell ref="B13:B19"/>
    <mergeCell ref="A6:A20"/>
    <mergeCell ref="B20:C20"/>
    <mergeCell ref="B21:B27"/>
    <mergeCell ref="B49:C49"/>
    <mergeCell ref="A43:A49"/>
    <mergeCell ref="B44:C44"/>
    <mergeCell ref="B45:C45"/>
    <mergeCell ref="B46:C46"/>
    <mergeCell ref="B47:C47"/>
    <mergeCell ref="B43:C43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O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4.140625" style="0" customWidth="1"/>
    <col min="3" max="14" width="6.28125" style="0" customWidth="1"/>
    <col min="15" max="15" width="7.140625" style="0" bestFit="1" customWidth="1"/>
  </cols>
  <sheetData>
    <row r="1" spans="1:15" s="3" customFormat="1" ht="18.75">
      <c r="A1" s="5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12.75">
      <c r="A2" s="2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47" customFormat="1" ht="13.5" thickBot="1">
      <c r="A3" s="10" t="s">
        <v>36</v>
      </c>
      <c r="B3" s="6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5" s="3" customFormat="1" ht="13.5" thickBot="1">
      <c r="B4" s="1"/>
      <c r="C4" s="170">
        <v>2006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2:15" s="47" customFormat="1" ht="48" thickBot="1">
      <c r="B5" s="1"/>
      <c r="C5" s="134" t="s">
        <v>11</v>
      </c>
      <c r="D5" s="135" t="s">
        <v>12</v>
      </c>
      <c r="E5" s="135" t="s">
        <v>13</v>
      </c>
      <c r="F5" s="135" t="s">
        <v>14</v>
      </c>
      <c r="G5" s="135" t="s">
        <v>15</v>
      </c>
      <c r="H5" s="135" t="s">
        <v>16</v>
      </c>
      <c r="I5" s="135" t="s">
        <v>17</v>
      </c>
      <c r="J5" s="135" t="s">
        <v>18</v>
      </c>
      <c r="K5" s="135" t="s">
        <v>19</v>
      </c>
      <c r="L5" s="135" t="s">
        <v>20</v>
      </c>
      <c r="M5" s="135" t="s">
        <v>21</v>
      </c>
      <c r="N5" s="136" t="s">
        <v>22</v>
      </c>
      <c r="O5" s="137" t="s">
        <v>150</v>
      </c>
    </row>
    <row r="6" spans="1:15" s="47" customFormat="1" ht="9.75" customHeight="1">
      <c r="A6" s="154" t="s">
        <v>8</v>
      </c>
      <c r="B6" s="82" t="s">
        <v>47</v>
      </c>
      <c r="C6" s="77">
        <v>1</v>
      </c>
      <c r="D6" s="81">
        <v>1</v>
      </c>
      <c r="E6" s="81">
        <v>4</v>
      </c>
      <c r="F6" s="81">
        <v>1</v>
      </c>
      <c r="G6" s="81">
        <v>4</v>
      </c>
      <c r="H6" s="81">
        <v>4</v>
      </c>
      <c r="I6" s="81">
        <v>3</v>
      </c>
      <c r="J6" s="81">
        <v>1</v>
      </c>
      <c r="K6" s="81">
        <v>3</v>
      </c>
      <c r="L6" s="81">
        <v>3</v>
      </c>
      <c r="M6" s="81">
        <v>1</v>
      </c>
      <c r="N6" s="85">
        <v>1</v>
      </c>
      <c r="O6" s="92">
        <f aca="true" t="shared" si="0" ref="O6:O22">SUM(C6:N6)</f>
        <v>27</v>
      </c>
    </row>
    <row r="7" spans="1:15" s="47" customFormat="1" ht="9.75" customHeight="1">
      <c r="A7" s="155"/>
      <c r="B7" s="79" t="s">
        <v>48</v>
      </c>
      <c r="C7" s="77">
        <v>15</v>
      </c>
      <c r="D7" s="81">
        <v>0</v>
      </c>
      <c r="E7" s="81">
        <v>3</v>
      </c>
      <c r="F7" s="81">
        <v>7</v>
      </c>
      <c r="G7" s="81">
        <v>1</v>
      </c>
      <c r="H7" s="81">
        <v>4</v>
      </c>
      <c r="I7" s="81">
        <v>1</v>
      </c>
      <c r="J7" s="81">
        <v>1</v>
      </c>
      <c r="K7" s="81">
        <v>5</v>
      </c>
      <c r="L7" s="81">
        <v>1</v>
      </c>
      <c r="M7" s="81">
        <v>2</v>
      </c>
      <c r="N7" s="85">
        <v>1</v>
      </c>
      <c r="O7" s="92">
        <f t="shared" si="0"/>
        <v>41</v>
      </c>
    </row>
    <row r="8" spans="1:15" s="47" customFormat="1" ht="9.75" customHeight="1">
      <c r="A8" s="155"/>
      <c r="B8" s="79" t="s">
        <v>142</v>
      </c>
      <c r="C8" s="77">
        <v>0</v>
      </c>
      <c r="D8" s="81">
        <v>0</v>
      </c>
      <c r="E8" s="81">
        <v>0</v>
      </c>
      <c r="F8" s="81">
        <v>0</v>
      </c>
      <c r="G8" s="81">
        <v>1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5">
        <v>0</v>
      </c>
      <c r="O8" s="92">
        <f t="shared" si="0"/>
        <v>1</v>
      </c>
    </row>
    <row r="9" spans="1:15" s="47" customFormat="1" ht="9.75" customHeight="1">
      <c r="A9" s="155"/>
      <c r="B9" s="79" t="s">
        <v>151</v>
      </c>
      <c r="C9" s="77">
        <v>0</v>
      </c>
      <c r="D9" s="81">
        <v>1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1</v>
      </c>
      <c r="N9" s="85">
        <v>0</v>
      </c>
      <c r="O9" s="92">
        <f t="shared" si="0"/>
        <v>2</v>
      </c>
    </row>
    <row r="10" spans="1:15" s="47" customFormat="1" ht="9.75" customHeight="1">
      <c r="A10" s="155"/>
      <c r="B10" s="79" t="s">
        <v>49</v>
      </c>
      <c r="C10" s="77">
        <v>855</v>
      </c>
      <c r="D10" s="81">
        <v>1157</v>
      </c>
      <c r="E10" s="81">
        <v>1854</v>
      </c>
      <c r="F10" s="81">
        <v>2250</v>
      </c>
      <c r="G10" s="81">
        <v>3498</v>
      </c>
      <c r="H10" s="81">
        <v>2040</v>
      </c>
      <c r="I10" s="81">
        <v>566</v>
      </c>
      <c r="J10" s="81">
        <v>615</v>
      </c>
      <c r="K10" s="81">
        <v>990</v>
      </c>
      <c r="L10" s="81">
        <v>956</v>
      </c>
      <c r="M10" s="81">
        <v>935</v>
      </c>
      <c r="N10" s="85">
        <v>789</v>
      </c>
      <c r="O10" s="92">
        <f t="shared" si="0"/>
        <v>16505</v>
      </c>
    </row>
    <row r="11" spans="1:15" s="47" customFormat="1" ht="9.75" customHeight="1">
      <c r="A11" s="155"/>
      <c r="B11" s="79" t="s">
        <v>50</v>
      </c>
      <c r="C11" s="77">
        <v>44</v>
      </c>
      <c r="D11" s="81">
        <v>35</v>
      </c>
      <c r="E11" s="81">
        <v>53</v>
      </c>
      <c r="F11" s="81">
        <v>28</v>
      </c>
      <c r="G11" s="81">
        <v>45</v>
      </c>
      <c r="H11" s="81">
        <v>47</v>
      </c>
      <c r="I11" s="81">
        <v>18</v>
      </c>
      <c r="J11" s="81">
        <v>29</v>
      </c>
      <c r="K11" s="81">
        <v>62</v>
      </c>
      <c r="L11" s="81">
        <v>50</v>
      </c>
      <c r="M11" s="81">
        <v>27</v>
      </c>
      <c r="N11" s="85">
        <v>30</v>
      </c>
      <c r="O11" s="92">
        <f t="shared" si="0"/>
        <v>468</v>
      </c>
    </row>
    <row r="12" spans="1:15" s="47" customFormat="1" ht="9.75" customHeight="1">
      <c r="A12" s="155"/>
      <c r="B12" s="79" t="s">
        <v>148</v>
      </c>
      <c r="C12" s="77">
        <v>25</v>
      </c>
      <c r="D12" s="81">
        <v>22</v>
      </c>
      <c r="E12" s="81">
        <v>100</v>
      </c>
      <c r="F12" s="81">
        <v>111</v>
      </c>
      <c r="G12" s="81">
        <v>187</v>
      </c>
      <c r="H12" s="81">
        <v>152</v>
      </c>
      <c r="I12" s="81">
        <v>35</v>
      </c>
      <c r="J12" s="81">
        <v>32</v>
      </c>
      <c r="K12" s="81">
        <v>44</v>
      </c>
      <c r="L12" s="81">
        <v>40</v>
      </c>
      <c r="M12" s="81">
        <v>21</v>
      </c>
      <c r="N12" s="85">
        <v>20</v>
      </c>
      <c r="O12" s="92">
        <f t="shared" si="0"/>
        <v>789</v>
      </c>
    </row>
    <row r="13" spans="1:15" s="47" customFormat="1" ht="9.75" customHeight="1">
      <c r="A13" s="155"/>
      <c r="B13" s="79" t="s">
        <v>51</v>
      </c>
      <c r="C13" s="77">
        <v>13</v>
      </c>
      <c r="D13" s="81">
        <v>11</v>
      </c>
      <c r="E13" s="81">
        <v>22</v>
      </c>
      <c r="F13" s="81">
        <v>12</v>
      </c>
      <c r="G13" s="81">
        <v>11</v>
      </c>
      <c r="H13" s="81">
        <v>13</v>
      </c>
      <c r="I13" s="81">
        <v>9</v>
      </c>
      <c r="J13" s="81">
        <v>4</v>
      </c>
      <c r="K13" s="81">
        <v>21</v>
      </c>
      <c r="L13" s="81">
        <v>16</v>
      </c>
      <c r="M13" s="81">
        <v>12</v>
      </c>
      <c r="N13" s="85">
        <v>7</v>
      </c>
      <c r="O13" s="92">
        <f t="shared" si="0"/>
        <v>151</v>
      </c>
    </row>
    <row r="14" spans="1:15" s="47" customFormat="1" ht="9.75" customHeight="1">
      <c r="A14" s="155"/>
      <c r="B14" s="79" t="s">
        <v>52</v>
      </c>
      <c r="C14" s="77">
        <v>1</v>
      </c>
      <c r="D14" s="81">
        <v>0</v>
      </c>
      <c r="E14" s="81">
        <v>0</v>
      </c>
      <c r="F14" s="81">
        <v>1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5">
        <v>0</v>
      </c>
      <c r="O14" s="92">
        <f t="shared" si="0"/>
        <v>2</v>
      </c>
    </row>
    <row r="15" spans="1:15" s="47" customFormat="1" ht="9.75" customHeight="1">
      <c r="A15" s="155"/>
      <c r="B15" s="79" t="s">
        <v>53</v>
      </c>
      <c r="C15" s="77">
        <v>1</v>
      </c>
      <c r="D15" s="81">
        <v>2</v>
      </c>
      <c r="E15" s="81">
        <v>4</v>
      </c>
      <c r="F15" s="81">
        <v>0</v>
      </c>
      <c r="G15" s="81">
        <v>2</v>
      </c>
      <c r="H15" s="81">
        <v>1</v>
      </c>
      <c r="I15" s="81">
        <v>0</v>
      </c>
      <c r="J15" s="81">
        <v>2</v>
      </c>
      <c r="K15" s="81">
        <v>4</v>
      </c>
      <c r="L15" s="81">
        <v>0</v>
      </c>
      <c r="M15" s="81">
        <v>0</v>
      </c>
      <c r="N15" s="85">
        <v>0</v>
      </c>
      <c r="O15" s="92">
        <f t="shared" si="0"/>
        <v>16</v>
      </c>
    </row>
    <row r="16" spans="1:15" s="47" customFormat="1" ht="9.75" customHeight="1">
      <c r="A16" s="155"/>
      <c r="B16" s="79" t="s">
        <v>54</v>
      </c>
      <c r="C16" s="77">
        <v>1</v>
      </c>
      <c r="D16" s="81">
        <v>7</v>
      </c>
      <c r="E16" s="81">
        <v>5</v>
      </c>
      <c r="F16" s="81">
        <v>2</v>
      </c>
      <c r="G16" s="81">
        <v>6</v>
      </c>
      <c r="H16" s="81">
        <v>7</v>
      </c>
      <c r="I16" s="81">
        <v>3</v>
      </c>
      <c r="J16" s="81">
        <v>1</v>
      </c>
      <c r="K16" s="81">
        <v>5</v>
      </c>
      <c r="L16" s="81">
        <v>10</v>
      </c>
      <c r="M16" s="81">
        <v>3</v>
      </c>
      <c r="N16" s="85">
        <v>2</v>
      </c>
      <c r="O16" s="92">
        <f t="shared" si="0"/>
        <v>52</v>
      </c>
    </row>
    <row r="17" spans="1:15" s="47" customFormat="1" ht="9.75" customHeight="1">
      <c r="A17" s="155"/>
      <c r="B17" s="79" t="s">
        <v>147</v>
      </c>
      <c r="C17" s="77">
        <v>14</v>
      </c>
      <c r="D17" s="81">
        <v>14</v>
      </c>
      <c r="E17" s="81">
        <v>22</v>
      </c>
      <c r="F17" s="81">
        <v>14</v>
      </c>
      <c r="G17" s="81">
        <v>36</v>
      </c>
      <c r="H17" s="81">
        <v>32</v>
      </c>
      <c r="I17" s="81">
        <v>12</v>
      </c>
      <c r="J17" s="81">
        <v>5</v>
      </c>
      <c r="K17" s="81">
        <v>19</v>
      </c>
      <c r="L17" s="81">
        <v>20</v>
      </c>
      <c r="M17" s="81">
        <v>12</v>
      </c>
      <c r="N17" s="85">
        <v>25</v>
      </c>
      <c r="O17" s="92">
        <f t="shared" si="0"/>
        <v>225</v>
      </c>
    </row>
    <row r="18" spans="1:15" s="47" customFormat="1" ht="9.75" customHeight="1">
      <c r="A18" s="155"/>
      <c r="B18" s="79" t="s">
        <v>55</v>
      </c>
      <c r="C18" s="77">
        <v>3</v>
      </c>
      <c r="D18" s="81">
        <v>1</v>
      </c>
      <c r="E18" s="81">
        <v>3</v>
      </c>
      <c r="F18" s="81">
        <v>3</v>
      </c>
      <c r="G18" s="81">
        <v>10</v>
      </c>
      <c r="H18" s="81">
        <v>7</v>
      </c>
      <c r="I18" s="81">
        <v>3</v>
      </c>
      <c r="J18" s="81">
        <v>0</v>
      </c>
      <c r="K18" s="81">
        <v>4</v>
      </c>
      <c r="L18" s="81">
        <v>2</v>
      </c>
      <c r="M18" s="81">
        <v>1</v>
      </c>
      <c r="N18" s="85">
        <v>3</v>
      </c>
      <c r="O18" s="92">
        <f t="shared" si="0"/>
        <v>40</v>
      </c>
    </row>
    <row r="19" spans="1:15" s="47" customFormat="1" ht="9.75" customHeight="1">
      <c r="A19" s="155"/>
      <c r="B19" s="79" t="s">
        <v>56</v>
      </c>
      <c r="C19" s="77">
        <v>43</v>
      </c>
      <c r="D19" s="81">
        <v>50</v>
      </c>
      <c r="E19" s="81">
        <v>121</v>
      </c>
      <c r="F19" s="81">
        <v>139</v>
      </c>
      <c r="G19" s="81">
        <v>285</v>
      </c>
      <c r="H19" s="81">
        <v>264</v>
      </c>
      <c r="I19" s="81">
        <v>82</v>
      </c>
      <c r="J19" s="81">
        <v>51</v>
      </c>
      <c r="K19" s="81">
        <v>103</v>
      </c>
      <c r="L19" s="81">
        <v>70</v>
      </c>
      <c r="M19" s="81">
        <v>44</v>
      </c>
      <c r="N19" s="85">
        <v>44</v>
      </c>
      <c r="O19" s="92">
        <f t="shared" si="0"/>
        <v>1296</v>
      </c>
    </row>
    <row r="20" spans="1:15" s="47" customFormat="1" ht="9.75" customHeight="1">
      <c r="A20" s="155"/>
      <c r="B20" s="79" t="s">
        <v>57</v>
      </c>
      <c r="C20" s="77">
        <v>40</v>
      </c>
      <c r="D20" s="81">
        <v>32</v>
      </c>
      <c r="E20" s="81">
        <v>50</v>
      </c>
      <c r="F20" s="81">
        <v>35</v>
      </c>
      <c r="G20" s="81">
        <v>80</v>
      </c>
      <c r="H20" s="81">
        <v>61</v>
      </c>
      <c r="I20" s="81">
        <v>20</v>
      </c>
      <c r="J20" s="81">
        <v>21</v>
      </c>
      <c r="K20" s="81">
        <v>28</v>
      </c>
      <c r="L20" s="81">
        <v>34</v>
      </c>
      <c r="M20" s="81">
        <v>33</v>
      </c>
      <c r="N20" s="85">
        <v>37</v>
      </c>
      <c r="O20" s="92">
        <f t="shared" si="0"/>
        <v>471</v>
      </c>
    </row>
    <row r="21" spans="1:15" s="47" customFormat="1" ht="9.75" customHeight="1">
      <c r="A21" s="155"/>
      <c r="B21" s="79" t="s">
        <v>58</v>
      </c>
      <c r="C21" s="77">
        <v>1</v>
      </c>
      <c r="D21" s="81">
        <v>0</v>
      </c>
      <c r="E21" s="81">
        <v>0</v>
      </c>
      <c r="F21" s="81">
        <v>0</v>
      </c>
      <c r="G21" s="81">
        <v>5</v>
      </c>
      <c r="H21" s="81">
        <v>3</v>
      </c>
      <c r="I21" s="81">
        <v>0</v>
      </c>
      <c r="J21" s="81">
        <v>0</v>
      </c>
      <c r="K21" s="81">
        <v>3</v>
      </c>
      <c r="L21" s="81">
        <v>0</v>
      </c>
      <c r="M21" s="81">
        <v>1</v>
      </c>
      <c r="N21" s="85">
        <v>2</v>
      </c>
      <c r="O21" s="92">
        <f t="shared" si="0"/>
        <v>15</v>
      </c>
    </row>
    <row r="22" spans="1:15" s="47" customFormat="1" ht="9.75" customHeight="1" thickBot="1">
      <c r="A22" s="155"/>
      <c r="B22" s="79" t="s">
        <v>59</v>
      </c>
      <c r="C22" s="77">
        <v>0</v>
      </c>
      <c r="D22" s="81">
        <v>3</v>
      </c>
      <c r="E22" s="81">
        <v>3</v>
      </c>
      <c r="F22" s="81">
        <v>6</v>
      </c>
      <c r="G22" s="81">
        <v>1</v>
      </c>
      <c r="H22" s="81">
        <v>4</v>
      </c>
      <c r="I22" s="81">
        <v>0</v>
      </c>
      <c r="J22" s="81">
        <v>1</v>
      </c>
      <c r="K22" s="81">
        <v>1</v>
      </c>
      <c r="L22" s="81">
        <v>0</v>
      </c>
      <c r="M22" s="81">
        <v>2</v>
      </c>
      <c r="N22" s="85">
        <v>1</v>
      </c>
      <c r="O22" s="92">
        <f t="shared" si="0"/>
        <v>22</v>
      </c>
    </row>
    <row r="23" spans="1:15" s="47" customFormat="1" ht="9.75" customHeight="1" thickBot="1">
      <c r="A23" s="155"/>
      <c r="B23" s="130" t="s">
        <v>60</v>
      </c>
      <c r="C23" s="129">
        <f aca="true" t="shared" si="1" ref="C23:O23">SUM(C6:C22)</f>
        <v>1057</v>
      </c>
      <c r="D23" s="129">
        <f t="shared" si="1"/>
        <v>1336</v>
      </c>
      <c r="E23" s="129">
        <f t="shared" si="1"/>
        <v>2244</v>
      </c>
      <c r="F23" s="129">
        <f t="shared" si="1"/>
        <v>2609</v>
      </c>
      <c r="G23" s="129">
        <f t="shared" si="1"/>
        <v>4172</v>
      </c>
      <c r="H23" s="129">
        <f t="shared" si="1"/>
        <v>2639</v>
      </c>
      <c r="I23" s="129">
        <f t="shared" si="1"/>
        <v>752</v>
      </c>
      <c r="J23" s="129">
        <f t="shared" si="1"/>
        <v>763</v>
      </c>
      <c r="K23" s="129">
        <f t="shared" si="1"/>
        <v>1292</v>
      </c>
      <c r="L23" s="129">
        <f t="shared" si="1"/>
        <v>1202</v>
      </c>
      <c r="M23" s="129">
        <f t="shared" si="1"/>
        <v>1095</v>
      </c>
      <c r="N23" s="129">
        <f t="shared" si="1"/>
        <v>962</v>
      </c>
      <c r="O23" s="78">
        <f t="shared" si="1"/>
        <v>20123</v>
      </c>
    </row>
    <row r="24" spans="1:15" s="47" customFormat="1" ht="9.75" customHeight="1">
      <c r="A24" s="155"/>
      <c r="B24" s="95" t="s">
        <v>61</v>
      </c>
      <c r="C24" s="90">
        <v>0</v>
      </c>
      <c r="D24" s="88">
        <v>0</v>
      </c>
      <c r="E24" s="88">
        <v>1</v>
      </c>
      <c r="F24" s="88">
        <v>1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1</v>
      </c>
      <c r="M24" s="88">
        <v>0</v>
      </c>
      <c r="N24" s="84">
        <v>0</v>
      </c>
      <c r="O24" s="96">
        <f aca="true" t="shared" si="2" ref="O24:O51">SUM(C24:N24)</f>
        <v>3</v>
      </c>
    </row>
    <row r="25" spans="1:15" s="47" customFormat="1" ht="9.75" customHeight="1">
      <c r="A25" s="155"/>
      <c r="B25" s="79" t="s">
        <v>62</v>
      </c>
      <c r="C25" s="77">
        <v>0</v>
      </c>
      <c r="D25" s="81">
        <v>0</v>
      </c>
      <c r="E25" s="81">
        <v>1</v>
      </c>
      <c r="F25" s="81">
        <v>2</v>
      </c>
      <c r="G25" s="81">
        <v>1</v>
      </c>
      <c r="H25" s="81">
        <v>1</v>
      </c>
      <c r="I25" s="81">
        <v>0</v>
      </c>
      <c r="J25" s="81">
        <v>0</v>
      </c>
      <c r="K25" s="81">
        <v>1</v>
      </c>
      <c r="L25" s="81">
        <v>3</v>
      </c>
      <c r="M25" s="81">
        <v>0</v>
      </c>
      <c r="N25" s="85">
        <v>0</v>
      </c>
      <c r="O25" s="96">
        <f t="shared" si="2"/>
        <v>9</v>
      </c>
    </row>
    <row r="26" spans="1:15" s="47" customFormat="1" ht="9.75" customHeight="1">
      <c r="A26" s="155"/>
      <c r="B26" s="79" t="s">
        <v>63</v>
      </c>
      <c r="C26" s="77">
        <v>19</v>
      </c>
      <c r="D26" s="81">
        <v>20</v>
      </c>
      <c r="E26" s="81">
        <v>12</v>
      </c>
      <c r="F26" s="81">
        <v>17</v>
      </c>
      <c r="G26" s="81">
        <v>20</v>
      </c>
      <c r="H26" s="81">
        <v>18</v>
      </c>
      <c r="I26" s="81">
        <v>5</v>
      </c>
      <c r="J26" s="81">
        <v>8</v>
      </c>
      <c r="K26" s="81">
        <v>27</v>
      </c>
      <c r="L26" s="81">
        <v>16</v>
      </c>
      <c r="M26" s="81">
        <v>20</v>
      </c>
      <c r="N26" s="85">
        <v>14</v>
      </c>
      <c r="O26" s="96">
        <f t="shared" si="2"/>
        <v>196</v>
      </c>
    </row>
    <row r="27" spans="1:15" s="47" customFormat="1" ht="9.75" customHeight="1">
      <c r="A27" s="155"/>
      <c r="B27" s="79" t="s">
        <v>160</v>
      </c>
      <c r="C27" s="77">
        <v>11</v>
      </c>
      <c r="D27" s="81">
        <v>7</v>
      </c>
      <c r="E27" s="81">
        <v>11</v>
      </c>
      <c r="F27" s="81">
        <v>8</v>
      </c>
      <c r="G27" s="81">
        <v>12</v>
      </c>
      <c r="H27" s="81">
        <v>10</v>
      </c>
      <c r="I27" s="81">
        <v>2</v>
      </c>
      <c r="J27" s="81">
        <v>8</v>
      </c>
      <c r="K27" s="81">
        <v>19</v>
      </c>
      <c r="L27" s="81">
        <v>8</v>
      </c>
      <c r="M27" s="81">
        <v>9</v>
      </c>
      <c r="N27" s="85">
        <v>9</v>
      </c>
      <c r="O27" s="96">
        <f t="shared" si="2"/>
        <v>114</v>
      </c>
    </row>
    <row r="28" spans="1:15" s="47" customFormat="1" ht="9.75" customHeight="1">
      <c r="A28" s="155"/>
      <c r="B28" s="79" t="s">
        <v>64</v>
      </c>
      <c r="C28" s="77">
        <v>10</v>
      </c>
      <c r="D28" s="81">
        <v>8</v>
      </c>
      <c r="E28" s="81">
        <v>13</v>
      </c>
      <c r="F28" s="81">
        <v>2</v>
      </c>
      <c r="G28" s="81">
        <v>15</v>
      </c>
      <c r="H28" s="81">
        <v>7</v>
      </c>
      <c r="I28" s="81">
        <v>4</v>
      </c>
      <c r="J28" s="81">
        <v>9</v>
      </c>
      <c r="K28" s="81">
        <v>17</v>
      </c>
      <c r="L28" s="81">
        <v>16</v>
      </c>
      <c r="M28" s="81">
        <v>12</v>
      </c>
      <c r="N28" s="85">
        <v>19</v>
      </c>
      <c r="O28" s="96">
        <f t="shared" si="2"/>
        <v>132</v>
      </c>
    </row>
    <row r="29" spans="1:15" s="47" customFormat="1" ht="9.75" customHeight="1">
      <c r="A29" s="155"/>
      <c r="B29" s="79" t="s">
        <v>165</v>
      </c>
      <c r="C29" s="77">
        <v>6</v>
      </c>
      <c r="D29" s="81">
        <v>6</v>
      </c>
      <c r="E29" s="81">
        <v>13</v>
      </c>
      <c r="F29" s="81">
        <v>3</v>
      </c>
      <c r="G29" s="81">
        <v>13</v>
      </c>
      <c r="H29" s="81">
        <v>9</v>
      </c>
      <c r="I29" s="81">
        <v>1</v>
      </c>
      <c r="J29" s="81">
        <v>5</v>
      </c>
      <c r="K29" s="81">
        <v>4</v>
      </c>
      <c r="L29" s="81">
        <v>5</v>
      </c>
      <c r="M29" s="81">
        <v>4</v>
      </c>
      <c r="N29" s="85">
        <v>5</v>
      </c>
      <c r="O29" s="96">
        <f t="shared" si="2"/>
        <v>74</v>
      </c>
    </row>
    <row r="30" spans="1:15" s="47" customFormat="1" ht="9.75" customHeight="1">
      <c r="A30" s="155"/>
      <c r="B30" s="79" t="s">
        <v>65</v>
      </c>
      <c r="C30" s="77">
        <v>7</v>
      </c>
      <c r="D30" s="81">
        <v>5</v>
      </c>
      <c r="E30" s="81">
        <v>10</v>
      </c>
      <c r="F30" s="81">
        <v>16</v>
      </c>
      <c r="G30" s="81">
        <v>18</v>
      </c>
      <c r="H30" s="81">
        <v>10</v>
      </c>
      <c r="I30" s="81">
        <v>4</v>
      </c>
      <c r="J30" s="81">
        <v>11</v>
      </c>
      <c r="K30" s="81">
        <v>17</v>
      </c>
      <c r="L30" s="81">
        <v>11</v>
      </c>
      <c r="M30" s="81">
        <v>11</v>
      </c>
      <c r="N30" s="85">
        <v>9</v>
      </c>
      <c r="O30" s="96">
        <f t="shared" si="2"/>
        <v>129</v>
      </c>
    </row>
    <row r="31" spans="1:15" s="47" customFormat="1" ht="9.75" customHeight="1">
      <c r="A31" s="155"/>
      <c r="B31" s="79" t="s">
        <v>66</v>
      </c>
      <c r="C31" s="77">
        <v>981</v>
      </c>
      <c r="D31" s="81">
        <v>1048</v>
      </c>
      <c r="E31" s="81">
        <v>1255</v>
      </c>
      <c r="F31" s="81">
        <v>958</v>
      </c>
      <c r="G31" s="81">
        <v>1139</v>
      </c>
      <c r="H31" s="81">
        <v>979</v>
      </c>
      <c r="I31" s="81">
        <v>456</v>
      </c>
      <c r="J31" s="81">
        <v>944</v>
      </c>
      <c r="K31" s="81">
        <v>2094</v>
      </c>
      <c r="L31" s="81">
        <v>1197</v>
      </c>
      <c r="M31" s="81">
        <v>920</v>
      </c>
      <c r="N31" s="85">
        <v>953</v>
      </c>
      <c r="O31" s="96">
        <f t="shared" si="2"/>
        <v>12924</v>
      </c>
    </row>
    <row r="32" spans="1:15" s="47" customFormat="1" ht="9.75" customHeight="1">
      <c r="A32" s="155"/>
      <c r="B32" s="79" t="s">
        <v>164</v>
      </c>
      <c r="C32" s="77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5">
        <v>1</v>
      </c>
      <c r="O32" s="96">
        <f t="shared" si="2"/>
        <v>1</v>
      </c>
    </row>
    <row r="33" spans="1:15" s="47" customFormat="1" ht="9.75" customHeight="1">
      <c r="A33" s="155"/>
      <c r="B33" s="79" t="s">
        <v>67</v>
      </c>
      <c r="C33" s="77">
        <v>2</v>
      </c>
      <c r="D33" s="81">
        <v>2</v>
      </c>
      <c r="E33" s="81">
        <v>1</v>
      </c>
      <c r="F33" s="81">
        <v>0</v>
      </c>
      <c r="G33" s="81">
        <v>3</v>
      </c>
      <c r="H33" s="81">
        <v>1</v>
      </c>
      <c r="I33" s="81">
        <v>1</v>
      </c>
      <c r="J33" s="81">
        <v>1</v>
      </c>
      <c r="K33" s="81">
        <v>5</v>
      </c>
      <c r="L33" s="81">
        <v>4</v>
      </c>
      <c r="M33" s="81">
        <v>1</v>
      </c>
      <c r="N33" s="85">
        <v>1</v>
      </c>
      <c r="O33" s="96">
        <f t="shared" si="2"/>
        <v>22</v>
      </c>
    </row>
    <row r="34" spans="1:15" s="47" customFormat="1" ht="9.75" customHeight="1">
      <c r="A34" s="155"/>
      <c r="B34" s="79" t="s">
        <v>138</v>
      </c>
      <c r="C34" s="77">
        <v>11</v>
      </c>
      <c r="D34" s="81">
        <v>12</v>
      </c>
      <c r="E34" s="81">
        <v>14</v>
      </c>
      <c r="F34" s="81">
        <v>12</v>
      </c>
      <c r="G34" s="81">
        <v>20</v>
      </c>
      <c r="H34" s="81">
        <v>30</v>
      </c>
      <c r="I34" s="81">
        <v>6</v>
      </c>
      <c r="J34" s="81">
        <v>9</v>
      </c>
      <c r="K34" s="81">
        <v>19</v>
      </c>
      <c r="L34" s="81">
        <v>22</v>
      </c>
      <c r="M34" s="81">
        <v>11</v>
      </c>
      <c r="N34" s="85">
        <v>8</v>
      </c>
      <c r="O34" s="96">
        <f t="shared" si="2"/>
        <v>174</v>
      </c>
    </row>
    <row r="35" spans="1:15" s="47" customFormat="1" ht="9.75" customHeight="1">
      <c r="A35" s="155"/>
      <c r="B35" s="79" t="s">
        <v>68</v>
      </c>
      <c r="C35" s="77">
        <v>3</v>
      </c>
      <c r="D35" s="81">
        <v>1</v>
      </c>
      <c r="E35" s="81">
        <v>1</v>
      </c>
      <c r="F35" s="81">
        <v>4</v>
      </c>
      <c r="G35" s="81">
        <v>3</v>
      </c>
      <c r="H35" s="81">
        <v>5</v>
      </c>
      <c r="I35" s="81">
        <v>1</v>
      </c>
      <c r="J35" s="81">
        <v>0</v>
      </c>
      <c r="K35" s="81">
        <v>1</v>
      </c>
      <c r="L35" s="81">
        <v>0</v>
      </c>
      <c r="M35" s="81">
        <v>2</v>
      </c>
      <c r="N35" s="85">
        <v>3</v>
      </c>
      <c r="O35" s="96">
        <f t="shared" si="2"/>
        <v>24</v>
      </c>
    </row>
    <row r="36" spans="1:15" s="47" customFormat="1" ht="9.75" customHeight="1">
      <c r="A36" s="155"/>
      <c r="B36" s="79" t="s">
        <v>69</v>
      </c>
      <c r="C36" s="77">
        <v>0</v>
      </c>
      <c r="D36" s="81">
        <v>0</v>
      </c>
      <c r="E36" s="81">
        <v>0</v>
      </c>
      <c r="F36" s="81">
        <v>0</v>
      </c>
      <c r="G36" s="81">
        <v>0</v>
      </c>
      <c r="H36" s="81">
        <v>1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5">
        <v>0</v>
      </c>
      <c r="O36" s="96">
        <f t="shared" si="2"/>
        <v>1</v>
      </c>
    </row>
    <row r="37" spans="1:15" s="47" customFormat="1" ht="9.75" customHeight="1">
      <c r="A37" s="155"/>
      <c r="B37" s="79" t="s">
        <v>70</v>
      </c>
      <c r="C37" s="77">
        <v>3</v>
      </c>
      <c r="D37" s="81">
        <v>4</v>
      </c>
      <c r="E37" s="81">
        <v>3</v>
      </c>
      <c r="F37" s="81">
        <v>6</v>
      </c>
      <c r="G37" s="81">
        <v>4</v>
      </c>
      <c r="H37" s="81">
        <v>5</v>
      </c>
      <c r="I37" s="81">
        <v>0</v>
      </c>
      <c r="J37" s="81">
        <v>0</v>
      </c>
      <c r="K37" s="81">
        <v>3</v>
      </c>
      <c r="L37" s="81">
        <v>4</v>
      </c>
      <c r="M37" s="81">
        <v>10</v>
      </c>
      <c r="N37" s="85">
        <v>5</v>
      </c>
      <c r="O37" s="96">
        <f t="shared" si="2"/>
        <v>47</v>
      </c>
    </row>
    <row r="38" spans="1:15" s="47" customFormat="1" ht="9.75" customHeight="1">
      <c r="A38" s="155"/>
      <c r="B38" s="79" t="s">
        <v>166</v>
      </c>
      <c r="C38" s="77">
        <v>0</v>
      </c>
      <c r="D38" s="81">
        <v>1</v>
      </c>
      <c r="E38" s="81">
        <v>1</v>
      </c>
      <c r="F38" s="81">
        <v>1</v>
      </c>
      <c r="G38" s="81">
        <v>1</v>
      </c>
      <c r="H38" s="81">
        <v>0</v>
      </c>
      <c r="I38" s="81">
        <v>2</v>
      </c>
      <c r="J38" s="81">
        <v>0</v>
      </c>
      <c r="K38" s="81">
        <v>1</v>
      </c>
      <c r="L38" s="81">
        <v>0</v>
      </c>
      <c r="M38" s="81">
        <v>1</v>
      </c>
      <c r="N38" s="85">
        <v>1</v>
      </c>
      <c r="O38" s="96">
        <f t="shared" si="2"/>
        <v>9</v>
      </c>
    </row>
    <row r="39" spans="1:15" s="47" customFormat="1" ht="9.75" customHeight="1">
      <c r="A39" s="155"/>
      <c r="B39" s="79" t="s">
        <v>140</v>
      </c>
      <c r="C39" s="77">
        <v>3</v>
      </c>
      <c r="D39" s="81">
        <v>5</v>
      </c>
      <c r="E39" s="81">
        <v>2</v>
      </c>
      <c r="F39" s="81">
        <v>2</v>
      </c>
      <c r="G39" s="81">
        <v>7</v>
      </c>
      <c r="H39" s="81">
        <v>2</v>
      </c>
      <c r="I39" s="81">
        <v>1</v>
      </c>
      <c r="J39" s="81">
        <v>4</v>
      </c>
      <c r="K39" s="81">
        <v>5</v>
      </c>
      <c r="L39" s="81">
        <v>1</v>
      </c>
      <c r="M39" s="81">
        <v>3</v>
      </c>
      <c r="N39" s="85">
        <v>1</v>
      </c>
      <c r="O39" s="96">
        <f t="shared" si="2"/>
        <v>36</v>
      </c>
    </row>
    <row r="40" spans="1:15" s="47" customFormat="1" ht="9.75" customHeight="1">
      <c r="A40" s="155"/>
      <c r="B40" s="79" t="s">
        <v>167</v>
      </c>
      <c r="C40" s="77">
        <v>13</v>
      </c>
      <c r="D40" s="81">
        <v>12</v>
      </c>
      <c r="E40" s="81">
        <v>16</v>
      </c>
      <c r="F40" s="81">
        <v>19</v>
      </c>
      <c r="G40" s="81">
        <v>22</v>
      </c>
      <c r="H40" s="81">
        <v>20</v>
      </c>
      <c r="I40" s="81">
        <v>9</v>
      </c>
      <c r="J40" s="81">
        <v>13</v>
      </c>
      <c r="K40" s="81">
        <v>30</v>
      </c>
      <c r="L40" s="81">
        <v>16</v>
      </c>
      <c r="M40" s="81">
        <v>16</v>
      </c>
      <c r="N40" s="85">
        <v>22</v>
      </c>
      <c r="O40" s="96">
        <f t="shared" si="2"/>
        <v>208</v>
      </c>
    </row>
    <row r="41" spans="1:15" s="47" customFormat="1" ht="9.75" customHeight="1">
      <c r="A41" s="155"/>
      <c r="B41" s="79" t="s">
        <v>169</v>
      </c>
      <c r="C41" s="77">
        <v>5</v>
      </c>
      <c r="D41" s="81">
        <v>2</v>
      </c>
      <c r="E41" s="81">
        <v>7</v>
      </c>
      <c r="F41" s="81">
        <v>2</v>
      </c>
      <c r="G41" s="81">
        <v>6</v>
      </c>
      <c r="H41" s="81">
        <v>2</v>
      </c>
      <c r="I41" s="81">
        <v>2</v>
      </c>
      <c r="J41" s="81">
        <v>0</v>
      </c>
      <c r="K41" s="81">
        <v>6</v>
      </c>
      <c r="L41" s="81">
        <v>5</v>
      </c>
      <c r="M41" s="81">
        <v>1</v>
      </c>
      <c r="N41" s="85">
        <v>3</v>
      </c>
      <c r="O41" s="96">
        <f t="shared" si="2"/>
        <v>41</v>
      </c>
    </row>
    <row r="42" spans="1:15" s="47" customFormat="1" ht="9.75" customHeight="1">
      <c r="A42" s="155"/>
      <c r="B42" s="79" t="s">
        <v>158</v>
      </c>
      <c r="C42" s="77">
        <v>1</v>
      </c>
      <c r="D42" s="81">
        <v>4</v>
      </c>
      <c r="E42" s="81">
        <v>1</v>
      </c>
      <c r="F42" s="81">
        <v>2</v>
      </c>
      <c r="G42" s="81">
        <v>4</v>
      </c>
      <c r="H42" s="81">
        <v>2</v>
      </c>
      <c r="I42" s="81">
        <v>0</v>
      </c>
      <c r="J42" s="81">
        <v>2</v>
      </c>
      <c r="K42" s="81">
        <v>4</v>
      </c>
      <c r="L42" s="81">
        <v>1</v>
      </c>
      <c r="M42" s="81">
        <v>0</v>
      </c>
      <c r="N42" s="85">
        <v>1</v>
      </c>
      <c r="O42" s="96">
        <f t="shared" si="2"/>
        <v>22</v>
      </c>
    </row>
    <row r="43" spans="1:15" s="47" customFormat="1" ht="9.75" customHeight="1">
      <c r="A43" s="155"/>
      <c r="B43" s="79" t="s">
        <v>168</v>
      </c>
      <c r="C43" s="77">
        <v>1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1</v>
      </c>
      <c r="M43" s="81">
        <v>0</v>
      </c>
      <c r="N43" s="85">
        <v>1</v>
      </c>
      <c r="O43" s="96">
        <f t="shared" si="2"/>
        <v>3</v>
      </c>
    </row>
    <row r="44" spans="1:15" s="47" customFormat="1" ht="9.75" customHeight="1">
      <c r="A44" s="155"/>
      <c r="B44" s="79" t="s">
        <v>170</v>
      </c>
      <c r="C44" s="77">
        <v>0</v>
      </c>
      <c r="D44" s="81">
        <v>1</v>
      </c>
      <c r="E44" s="81">
        <v>0</v>
      </c>
      <c r="F44" s="81">
        <v>0</v>
      </c>
      <c r="G44" s="81">
        <v>1</v>
      </c>
      <c r="H44" s="81">
        <v>1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5">
        <v>0</v>
      </c>
      <c r="O44" s="96">
        <f t="shared" si="2"/>
        <v>3</v>
      </c>
    </row>
    <row r="45" spans="1:15" s="47" customFormat="1" ht="9.75" customHeight="1">
      <c r="A45" s="155"/>
      <c r="B45" s="79" t="s">
        <v>139</v>
      </c>
      <c r="C45" s="77">
        <v>26</v>
      </c>
      <c r="D45" s="81">
        <v>37</v>
      </c>
      <c r="E45" s="81">
        <v>40</v>
      </c>
      <c r="F45" s="81">
        <v>38</v>
      </c>
      <c r="G45" s="81">
        <v>36</v>
      </c>
      <c r="H45" s="81">
        <v>30</v>
      </c>
      <c r="I45" s="81">
        <v>23</v>
      </c>
      <c r="J45" s="81">
        <v>11</v>
      </c>
      <c r="K45" s="81">
        <v>50</v>
      </c>
      <c r="L45" s="81">
        <v>40</v>
      </c>
      <c r="M45" s="81">
        <v>33</v>
      </c>
      <c r="N45" s="85">
        <v>25</v>
      </c>
      <c r="O45" s="96">
        <f t="shared" si="2"/>
        <v>389</v>
      </c>
    </row>
    <row r="46" spans="1:15" s="47" customFormat="1" ht="9.75" customHeight="1">
      <c r="A46" s="155"/>
      <c r="B46" s="79" t="s">
        <v>71</v>
      </c>
      <c r="C46" s="77">
        <v>17</v>
      </c>
      <c r="D46" s="81">
        <v>10</v>
      </c>
      <c r="E46" s="81">
        <v>21</v>
      </c>
      <c r="F46" s="81">
        <v>19</v>
      </c>
      <c r="G46" s="81">
        <v>18</v>
      </c>
      <c r="H46" s="81">
        <v>32</v>
      </c>
      <c r="I46" s="81">
        <v>15</v>
      </c>
      <c r="J46" s="81">
        <v>14</v>
      </c>
      <c r="K46" s="81">
        <v>26</v>
      </c>
      <c r="L46" s="81">
        <v>27</v>
      </c>
      <c r="M46" s="81">
        <v>23</v>
      </c>
      <c r="N46" s="85">
        <v>25</v>
      </c>
      <c r="O46" s="96">
        <f t="shared" si="2"/>
        <v>247</v>
      </c>
    </row>
    <row r="47" spans="1:15" s="47" customFormat="1" ht="9.75" customHeight="1">
      <c r="A47" s="155"/>
      <c r="B47" s="79" t="s">
        <v>0</v>
      </c>
      <c r="C47" s="77">
        <v>3</v>
      </c>
      <c r="D47" s="81">
        <v>2</v>
      </c>
      <c r="E47" s="81">
        <v>2</v>
      </c>
      <c r="F47" s="81">
        <v>2</v>
      </c>
      <c r="G47" s="81">
        <v>3</v>
      </c>
      <c r="H47" s="81">
        <v>4</v>
      </c>
      <c r="I47" s="81">
        <v>1</v>
      </c>
      <c r="J47" s="81">
        <v>2</v>
      </c>
      <c r="K47" s="81">
        <v>7</v>
      </c>
      <c r="L47" s="81">
        <v>2</v>
      </c>
      <c r="M47" s="81">
        <v>6</v>
      </c>
      <c r="N47" s="85">
        <v>3</v>
      </c>
      <c r="O47" s="96">
        <f t="shared" si="2"/>
        <v>37</v>
      </c>
    </row>
    <row r="48" spans="1:15" s="47" customFormat="1" ht="9.75" customHeight="1">
      <c r="A48" s="155"/>
      <c r="B48" s="79" t="s">
        <v>72</v>
      </c>
      <c r="C48" s="77">
        <v>0</v>
      </c>
      <c r="D48" s="81">
        <v>0</v>
      </c>
      <c r="E48" s="81">
        <v>2</v>
      </c>
      <c r="F48" s="81">
        <v>0</v>
      </c>
      <c r="G48" s="81">
        <v>1</v>
      </c>
      <c r="H48" s="81">
        <v>1</v>
      </c>
      <c r="I48" s="81">
        <v>0</v>
      </c>
      <c r="J48" s="81">
        <v>0</v>
      </c>
      <c r="K48" s="81">
        <v>0</v>
      </c>
      <c r="L48" s="81">
        <v>1</v>
      </c>
      <c r="M48" s="81">
        <v>1</v>
      </c>
      <c r="N48" s="85">
        <v>0</v>
      </c>
      <c r="O48" s="96">
        <f t="shared" si="2"/>
        <v>6</v>
      </c>
    </row>
    <row r="49" spans="1:15" s="47" customFormat="1" ht="9.75" customHeight="1">
      <c r="A49" s="155"/>
      <c r="B49" s="79" t="s">
        <v>161</v>
      </c>
      <c r="C49" s="77">
        <v>16</v>
      </c>
      <c r="D49" s="81">
        <v>4</v>
      </c>
      <c r="E49" s="81">
        <v>16</v>
      </c>
      <c r="F49" s="81">
        <v>8</v>
      </c>
      <c r="G49" s="81">
        <v>17</v>
      </c>
      <c r="H49" s="81">
        <v>12</v>
      </c>
      <c r="I49" s="81">
        <v>1</v>
      </c>
      <c r="J49" s="81">
        <v>6</v>
      </c>
      <c r="K49" s="81">
        <v>15</v>
      </c>
      <c r="L49" s="81">
        <v>17</v>
      </c>
      <c r="M49" s="81">
        <v>17</v>
      </c>
      <c r="N49" s="85">
        <v>8</v>
      </c>
      <c r="O49" s="96">
        <f t="shared" si="2"/>
        <v>137</v>
      </c>
    </row>
    <row r="50" spans="1:15" s="47" customFormat="1" ht="9.75" customHeight="1">
      <c r="A50" s="155"/>
      <c r="B50" s="79" t="s">
        <v>6</v>
      </c>
      <c r="C50" s="77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1</v>
      </c>
      <c r="L50" s="81">
        <v>0</v>
      </c>
      <c r="M50" s="81">
        <v>0</v>
      </c>
      <c r="N50" s="85">
        <v>0</v>
      </c>
      <c r="O50" s="96">
        <f t="shared" si="2"/>
        <v>1</v>
      </c>
    </row>
    <row r="51" spans="1:15" s="47" customFormat="1" ht="9.75" customHeight="1" thickBot="1">
      <c r="A51" s="155"/>
      <c r="B51" s="79" t="s">
        <v>73</v>
      </c>
      <c r="C51" s="77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1</v>
      </c>
      <c r="M51" s="81">
        <v>0</v>
      </c>
      <c r="N51" s="85">
        <v>0</v>
      </c>
      <c r="O51" s="96">
        <f t="shared" si="2"/>
        <v>1</v>
      </c>
    </row>
    <row r="52" spans="1:15" s="47" customFormat="1" ht="9.75" customHeight="1" thickBot="1">
      <c r="A52" s="155"/>
      <c r="B52" s="112" t="s">
        <v>74</v>
      </c>
      <c r="C52" s="129">
        <f aca="true" t="shared" si="3" ref="C52:O52">SUM(C24:C51)</f>
        <v>1138</v>
      </c>
      <c r="D52" s="129">
        <f t="shared" si="3"/>
        <v>1191</v>
      </c>
      <c r="E52" s="129">
        <f t="shared" si="3"/>
        <v>1443</v>
      </c>
      <c r="F52" s="129">
        <f t="shared" si="3"/>
        <v>1122</v>
      </c>
      <c r="G52" s="129">
        <f t="shared" si="3"/>
        <v>1364</v>
      </c>
      <c r="H52" s="129">
        <f t="shared" si="3"/>
        <v>1182</v>
      </c>
      <c r="I52" s="129">
        <f t="shared" si="3"/>
        <v>534</v>
      </c>
      <c r="J52" s="129">
        <f t="shared" si="3"/>
        <v>1047</v>
      </c>
      <c r="K52" s="129">
        <f t="shared" si="3"/>
        <v>2352</v>
      </c>
      <c r="L52" s="129">
        <f t="shared" si="3"/>
        <v>1399</v>
      </c>
      <c r="M52" s="129">
        <f t="shared" si="3"/>
        <v>1101</v>
      </c>
      <c r="N52" s="129">
        <f t="shared" si="3"/>
        <v>1117</v>
      </c>
      <c r="O52" s="78">
        <f t="shared" si="3"/>
        <v>14990</v>
      </c>
    </row>
    <row r="53" spans="1:15" s="47" customFormat="1" ht="9.75" customHeight="1">
      <c r="A53" s="155"/>
      <c r="B53" s="79" t="s">
        <v>174</v>
      </c>
      <c r="C53" s="77">
        <v>0</v>
      </c>
      <c r="D53" s="81">
        <v>1</v>
      </c>
      <c r="E53" s="81">
        <v>1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1</v>
      </c>
      <c r="N53" s="85">
        <v>0</v>
      </c>
      <c r="O53" s="92">
        <f aca="true" t="shared" si="4" ref="O53:O68">SUM(C53:N53)</f>
        <v>3</v>
      </c>
    </row>
    <row r="54" spans="1:15" s="47" customFormat="1" ht="9.75" customHeight="1">
      <c r="A54" s="155"/>
      <c r="B54" s="79" t="s">
        <v>75</v>
      </c>
      <c r="C54" s="77">
        <v>0</v>
      </c>
      <c r="D54" s="81">
        <v>1</v>
      </c>
      <c r="E54" s="81">
        <v>2</v>
      </c>
      <c r="F54" s="81">
        <v>1</v>
      </c>
      <c r="G54" s="81">
        <v>0</v>
      </c>
      <c r="H54" s="81">
        <v>1</v>
      </c>
      <c r="I54" s="81">
        <v>0</v>
      </c>
      <c r="J54" s="81">
        <v>0</v>
      </c>
      <c r="K54" s="81">
        <v>0</v>
      </c>
      <c r="L54" s="81">
        <v>4</v>
      </c>
      <c r="M54" s="81">
        <v>0</v>
      </c>
      <c r="N54" s="85">
        <v>0</v>
      </c>
      <c r="O54" s="92">
        <f t="shared" si="4"/>
        <v>9</v>
      </c>
    </row>
    <row r="55" spans="1:15" s="47" customFormat="1" ht="9.75" customHeight="1">
      <c r="A55" s="155"/>
      <c r="B55" s="79" t="s">
        <v>137</v>
      </c>
      <c r="C55" s="77">
        <v>0</v>
      </c>
      <c r="D55" s="81">
        <v>3</v>
      </c>
      <c r="E55" s="81">
        <v>6</v>
      </c>
      <c r="F55" s="81">
        <v>4</v>
      </c>
      <c r="G55" s="81">
        <v>7</v>
      </c>
      <c r="H55" s="81">
        <v>2</v>
      </c>
      <c r="I55" s="81">
        <v>2</v>
      </c>
      <c r="J55" s="81">
        <v>0</v>
      </c>
      <c r="K55" s="81">
        <v>15</v>
      </c>
      <c r="L55" s="81">
        <v>8</v>
      </c>
      <c r="M55" s="81">
        <v>2</v>
      </c>
      <c r="N55" s="85">
        <v>2</v>
      </c>
      <c r="O55" s="92">
        <f t="shared" si="4"/>
        <v>51</v>
      </c>
    </row>
    <row r="56" spans="1:15" s="47" customFormat="1" ht="9.75" customHeight="1">
      <c r="A56" s="155"/>
      <c r="B56" s="79" t="s">
        <v>76</v>
      </c>
      <c r="C56" s="77">
        <v>1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1</v>
      </c>
      <c r="M56" s="81">
        <v>0</v>
      </c>
      <c r="N56" s="85">
        <v>0</v>
      </c>
      <c r="O56" s="92">
        <f t="shared" si="4"/>
        <v>2</v>
      </c>
    </row>
    <row r="57" spans="1:15" s="47" customFormat="1" ht="9.75" customHeight="1">
      <c r="A57" s="155"/>
      <c r="B57" s="79" t="s">
        <v>77</v>
      </c>
      <c r="C57" s="77">
        <v>1</v>
      </c>
      <c r="D57" s="81">
        <v>0</v>
      </c>
      <c r="E57" s="81">
        <v>0</v>
      </c>
      <c r="F57" s="81">
        <v>2</v>
      </c>
      <c r="G57" s="81">
        <v>0</v>
      </c>
      <c r="H57" s="81">
        <v>1</v>
      </c>
      <c r="I57" s="81">
        <v>0</v>
      </c>
      <c r="J57" s="81">
        <v>3</v>
      </c>
      <c r="K57" s="81">
        <v>0</v>
      </c>
      <c r="L57" s="81">
        <v>0</v>
      </c>
      <c r="M57" s="81">
        <v>1</v>
      </c>
      <c r="N57" s="85">
        <v>1</v>
      </c>
      <c r="O57" s="92">
        <f t="shared" si="4"/>
        <v>9</v>
      </c>
    </row>
    <row r="58" spans="1:15" s="47" customFormat="1" ht="9.75" customHeight="1">
      <c r="A58" s="155"/>
      <c r="B58" s="79" t="s">
        <v>178</v>
      </c>
      <c r="C58" s="77">
        <v>1</v>
      </c>
      <c r="D58" s="81">
        <v>0</v>
      </c>
      <c r="E58" s="81">
        <v>0</v>
      </c>
      <c r="F58" s="81">
        <v>0</v>
      </c>
      <c r="G58" s="81">
        <v>1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1</v>
      </c>
      <c r="N58" s="85">
        <v>0</v>
      </c>
      <c r="O58" s="92">
        <f t="shared" si="4"/>
        <v>3</v>
      </c>
    </row>
    <row r="59" spans="1:15" s="47" customFormat="1" ht="9.75" customHeight="1">
      <c r="A59" s="155"/>
      <c r="B59" s="79" t="s">
        <v>78</v>
      </c>
      <c r="C59" s="77">
        <v>0</v>
      </c>
      <c r="D59" s="81">
        <v>0</v>
      </c>
      <c r="E59" s="81">
        <v>0</v>
      </c>
      <c r="F59" s="81">
        <v>2</v>
      </c>
      <c r="G59" s="81">
        <v>1</v>
      </c>
      <c r="H59" s="81">
        <v>1</v>
      </c>
      <c r="I59" s="81">
        <v>0</v>
      </c>
      <c r="J59" s="81">
        <v>0</v>
      </c>
      <c r="K59" s="81">
        <v>2</v>
      </c>
      <c r="L59" s="81">
        <v>0</v>
      </c>
      <c r="M59" s="81">
        <v>1</v>
      </c>
      <c r="N59" s="85">
        <v>0</v>
      </c>
      <c r="O59" s="92">
        <f t="shared" si="4"/>
        <v>7</v>
      </c>
    </row>
    <row r="60" spans="1:15" s="47" customFormat="1" ht="9.75" customHeight="1">
      <c r="A60" s="155"/>
      <c r="B60" s="79" t="s">
        <v>79</v>
      </c>
      <c r="C60" s="77">
        <v>4</v>
      </c>
      <c r="D60" s="81">
        <v>6</v>
      </c>
      <c r="E60" s="81">
        <v>12</v>
      </c>
      <c r="F60" s="81">
        <v>6</v>
      </c>
      <c r="G60" s="81">
        <v>15</v>
      </c>
      <c r="H60" s="81">
        <v>5</v>
      </c>
      <c r="I60" s="81">
        <v>1</v>
      </c>
      <c r="J60" s="81">
        <v>4</v>
      </c>
      <c r="K60" s="81">
        <v>40</v>
      </c>
      <c r="L60" s="81">
        <v>31</v>
      </c>
      <c r="M60" s="81">
        <v>4</v>
      </c>
      <c r="N60" s="85">
        <v>9</v>
      </c>
      <c r="O60" s="92">
        <f t="shared" si="4"/>
        <v>137</v>
      </c>
    </row>
    <row r="61" spans="1:15" s="47" customFormat="1" ht="9.75" customHeight="1">
      <c r="A61" s="155"/>
      <c r="B61" s="79" t="s">
        <v>179</v>
      </c>
      <c r="C61" s="77">
        <v>0</v>
      </c>
      <c r="D61" s="81">
        <v>2</v>
      </c>
      <c r="E61" s="81">
        <v>3</v>
      </c>
      <c r="F61" s="81">
        <v>0</v>
      </c>
      <c r="G61" s="81">
        <v>0</v>
      </c>
      <c r="H61" s="81">
        <v>0</v>
      </c>
      <c r="I61" s="81">
        <v>0</v>
      </c>
      <c r="J61" s="81">
        <v>1</v>
      </c>
      <c r="K61" s="81">
        <v>0</v>
      </c>
      <c r="L61" s="81">
        <v>1</v>
      </c>
      <c r="M61" s="81">
        <v>2</v>
      </c>
      <c r="N61" s="85">
        <v>0</v>
      </c>
      <c r="O61" s="92">
        <f t="shared" si="4"/>
        <v>9</v>
      </c>
    </row>
    <row r="62" spans="1:15" s="47" customFormat="1" ht="9.75" customHeight="1">
      <c r="A62" s="155"/>
      <c r="B62" s="79" t="s">
        <v>173</v>
      </c>
      <c r="C62" s="77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2</v>
      </c>
      <c r="L62" s="81">
        <v>0</v>
      </c>
      <c r="M62" s="81">
        <v>0</v>
      </c>
      <c r="N62" s="85">
        <v>0</v>
      </c>
      <c r="O62" s="92">
        <f t="shared" si="4"/>
        <v>2</v>
      </c>
    </row>
    <row r="63" spans="1:15" s="47" customFormat="1" ht="9.75" customHeight="1">
      <c r="A63" s="155"/>
      <c r="B63" s="79" t="s">
        <v>1</v>
      </c>
      <c r="C63" s="77">
        <v>1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5">
        <v>0</v>
      </c>
      <c r="O63" s="92">
        <f t="shared" si="4"/>
        <v>1</v>
      </c>
    </row>
    <row r="64" spans="1:15" s="47" customFormat="1" ht="9.75" customHeight="1">
      <c r="A64" s="155"/>
      <c r="B64" s="79" t="s">
        <v>2</v>
      </c>
      <c r="C64" s="77">
        <v>1</v>
      </c>
      <c r="D64" s="81">
        <v>0</v>
      </c>
      <c r="E64" s="81">
        <v>0</v>
      </c>
      <c r="F64" s="81">
        <v>1</v>
      </c>
      <c r="G64" s="81">
        <v>5</v>
      </c>
      <c r="H64" s="81">
        <v>1</v>
      </c>
      <c r="I64" s="81">
        <v>1</v>
      </c>
      <c r="J64" s="81">
        <v>0</v>
      </c>
      <c r="K64" s="81">
        <v>2</v>
      </c>
      <c r="L64" s="81">
        <v>4</v>
      </c>
      <c r="M64" s="81">
        <v>1</v>
      </c>
      <c r="N64" s="85">
        <v>0</v>
      </c>
      <c r="O64" s="92">
        <f t="shared" si="4"/>
        <v>16</v>
      </c>
    </row>
    <row r="65" spans="1:15" s="47" customFormat="1" ht="9.75" customHeight="1">
      <c r="A65" s="155"/>
      <c r="B65" s="79" t="s">
        <v>162</v>
      </c>
      <c r="C65" s="77">
        <v>0</v>
      </c>
      <c r="D65" s="81">
        <v>1</v>
      </c>
      <c r="E65" s="81">
        <v>1</v>
      </c>
      <c r="F65" s="81">
        <v>1</v>
      </c>
      <c r="G65" s="81">
        <v>1</v>
      </c>
      <c r="H65" s="81">
        <v>0</v>
      </c>
      <c r="I65" s="81">
        <v>0</v>
      </c>
      <c r="J65" s="81">
        <v>0</v>
      </c>
      <c r="K65" s="81">
        <v>1</v>
      </c>
      <c r="L65" s="81">
        <v>0</v>
      </c>
      <c r="M65" s="81">
        <v>0</v>
      </c>
      <c r="N65" s="85">
        <v>0</v>
      </c>
      <c r="O65" s="92">
        <f t="shared" si="4"/>
        <v>5</v>
      </c>
    </row>
    <row r="66" spans="1:15" s="47" customFormat="1" ht="9.75" customHeight="1">
      <c r="A66" s="155"/>
      <c r="B66" s="79" t="s">
        <v>7</v>
      </c>
      <c r="C66" s="77">
        <v>0</v>
      </c>
      <c r="D66" s="81">
        <v>0</v>
      </c>
      <c r="E66" s="81">
        <v>1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5">
        <v>0</v>
      </c>
      <c r="O66" s="92">
        <f t="shared" si="4"/>
        <v>1</v>
      </c>
    </row>
    <row r="67" spans="1:15" s="47" customFormat="1" ht="9.75" customHeight="1">
      <c r="A67" s="155"/>
      <c r="B67" s="79" t="s">
        <v>171</v>
      </c>
      <c r="C67" s="77">
        <v>2</v>
      </c>
      <c r="D67" s="81">
        <v>0</v>
      </c>
      <c r="E67" s="81">
        <v>2</v>
      </c>
      <c r="F67" s="81">
        <v>1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5">
        <v>0</v>
      </c>
      <c r="O67" s="92">
        <f t="shared" si="4"/>
        <v>5</v>
      </c>
    </row>
    <row r="68" spans="1:15" s="47" customFormat="1" ht="9.75" customHeight="1" thickBot="1">
      <c r="A68" s="155"/>
      <c r="B68" s="80" t="s">
        <v>176</v>
      </c>
      <c r="C68" s="83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1</v>
      </c>
      <c r="M68" s="87">
        <v>0</v>
      </c>
      <c r="N68" s="86">
        <v>1</v>
      </c>
      <c r="O68" s="92">
        <f t="shared" si="4"/>
        <v>2</v>
      </c>
    </row>
    <row r="69" spans="1:15" s="47" customFormat="1" ht="9.75" customHeight="1" thickBot="1">
      <c r="A69" s="156"/>
      <c r="B69" s="112" t="s">
        <v>80</v>
      </c>
      <c r="C69" s="129">
        <f aca="true" t="shared" si="5" ref="C69:O69">SUM(C53:C68)</f>
        <v>11</v>
      </c>
      <c r="D69" s="129">
        <f t="shared" si="5"/>
        <v>14</v>
      </c>
      <c r="E69" s="129">
        <f t="shared" si="5"/>
        <v>28</v>
      </c>
      <c r="F69" s="129">
        <f t="shared" si="5"/>
        <v>18</v>
      </c>
      <c r="G69" s="129">
        <f t="shared" si="5"/>
        <v>30</v>
      </c>
      <c r="H69" s="129">
        <f t="shared" si="5"/>
        <v>11</v>
      </c>
      <c r="I69" s="129">
        <f t="shared" si="5"/>
        <v>4</v>
      </c>
      <c r="J69" s="129">
        <f t="shared" si="5"/>
        <v>8</v>
      </c>
      <c r="K69" s="129">
        <f t="shared" si="5"/>
        <v>62</v>
      </c>
      <c r="L69" s="129">
        <f t="shared" si="5"/>
        <v>50</v>
      </c>
      <c r="M69" s="129">
        <f t="shared" si="5"/>
        <v>13</v>
      </c>
      <c r="N69" s="129">
        <f t="shared" si="5"/>
        <v>13</v>
      </c>
      <c r="O69" s="78">
        <f t="shared" si="5"/>
        <v>262</v>
      </c>
    </row>
    <row r="70" spans="1:15" s="47" customFormat="1" ht="9.75" customHeight="1">
      <c r="A70" s="139"/>
      <c r="B70" s="115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38"/>
    </row>
    <row r="71" spans="1:15" s="47" customFormat="1" ht="9.75" customHeight="1">
      <c r="A71" s="139"/>
      <c r="B71" s="115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38"/>
    </row>
    <row r="72" spans="1:15" s="47" customFormat="1" ht="9.75" customHeight="1">
      <c r="A72" s="139"/>
      <c r="B72" s="115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38"/>
    </row>
    <row r="73" spans="1:15" s="47" customFormat="1" ht="9.75" customHeight="1">
      <c r="A73" s="139"/>
      <c r="B73" s="115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38"/>
    </row>
    <row r="74" spans="1:15" s="47" customFormat="1" ht="9.75" customHeight="1">
      <c r="A74" s="139"/>
      <c r="B74" s="115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38"/>
    </row>
    <row r="75" spans="1:15" s="47" customFormat="1" ht="9.75" customHeight="1">
      <c r="A75" s="139"/>
      <c r="B75" s="115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38"/>
    </row>
    <row r="76" spans="1:15" s="3" customFormat="1" ht="18.75">
      <c r="A76" s="5" t="s">
        <v>46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3" customFormat="1" ht="12.75">
      <c r="A77" s="2" t="s">
        <v>43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47" customFormat="1" ht="9.75" customHeight="1" thickBot="1">
      <c r="A78" s="10" t="s">
        <v>36</v>
      </c>
      <c r="B78" s="6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 s="3" customFormat="1" ht="13.5" thickBot="1">
      <c r="B79" s="1"/>
      <c r="C79" s="170">
        <v>2006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3"/>
    </row>
    <row r="80" spans="2:15" s="47" customFormat="1" ht="48" thickBot="1">
      <c r="B80" s="1"/>
      <c r="C80" s="134" t="s">
        <v>11</v>
      </c>
      <c r="D80" s="135" t="s">
        <v>12</v>
      </c>
      <c r="E80" s="135" t="s">
        <v>13</v>
      </c>
      <c r="F80" s="135" t="s">
        <v>14</v>
      </c>
      <c r="G80" s="135" t="s">
        <v>15</v>
      </c>
      <c r="H80" s="135" t="s">
        <v>16</v>
      </c>
      <c r="I80" s="135" t="s">
        <v>17</v>
      </c>
      <c r="J80" s="135" t="s">
        <v>18</v>
      </c>
      <c r="K80" s="135" t="s">
        <v>19</v>
      </c>
      <c r="L80" s="135" t="s">
        <v>20</v>
      </c>
      <c r="M80" s="135" t="s">
        <v>21</v>
      </c>
      <c r="N80" s="136" t="s">
        <v>22</v>
      </c>
      <c r="O80" s="137" t="s">
        <v>150</v>
      </c>
    </row>
    <row r="81" spans="1:15" s="47" customFormat="1" ht="11.25" customHeight="1">
      <c r="A81" s="154" t="s">
        <v>8</v>
      </c>
      <c r="B81" s="82" t="s">
        <v>3</v>
      </c>
      <c r="C81" s="90">
        <v>1</v>
      </c>
      <c r="D81" s="88">
        <v>1</v>
      </c>
      <c r="E81" s="88">
        <v>0</v>
      </c>
      <c r="F81" s="88">
        <v>3</v>
      </c>
      <c r="G81" s="88">
        <v>1</v>
      </c>
      <c r="H81" s="88">
        <v>0</v>
      </c>
      <c r="I81" s="88">
        <v>1</v>
      </c>
      <c r="J81" s="88">
        <v>0</v>
      </c>
      <c r="K81" s="88">
        <v>2</v>
      </c>
      <c r="L81" s="88">
        <v>1</v>
      </c>
      <c r="M81" s="88">
        <v>0</v>
      </c>
      <c r="N81" s="84">
        <v>0</v>
      </c>
      <c r="O81" s="96">
        <f aca="true" t="shared" si="6" ref="O81:O100">SUM(C81:N81)</f>
        <v>10</v>
      </c>
    </row>
    <row r="82" spans="1:15" s="47" customFormat="1" ht="11.25" customHeight="1">
      <c r="A82" s="155"/>
      <c r="B82" s="79" t="s">
        <v>154</v>
      </c>
      <c r="C82" s="77">
        <v>297</v>
      </c>
      <c r="D82" s="81">
        <v>254</v>
      </c>
      <c r="E82" s="81">
        <v>312</v>
      </c>
      <c r="F82" s="81">
        <v>294</v>
      </c>
      <c r="G82" s="81">
        <v>484</v>
      </c>
      <c r="H82" s="81">
        <v>577</v>
      </c>
      <c r="I82" s="81">
        <v>207</v>
      </c>
      <c r="J82" s="81">
        <v>380</v>
      </c>
      <c r="K82" s="81">
        <v>751</v>
      </c>
      <c r="L82" s="81">
        <v>458</v>
      </c>
      <c r="M82" s="81">
        <v>347</v>
      </c>
      <c r="N82" s="85">
        <v>482</v>
      </c>
      <c r="O82" s="92">
        <f t="shared" si="6"/>
        <v>4843</v>
      </c>
    </row>
    <row r="83" spans="1:15" s="47" customFormat="1" ht="11.25" customHeight="1">
      <c r="A83" s="155"/>
      <c r="B83" s="79" t="s">
        <v>81</v>
      </c>
      <c r="C83" s="77">
        <v>4</v>
      </c>
      <c r="D83" s="81">
        <v>2</v>
      </c>
      <c r="E83" s="81">
        <v>19</v>
      </c>
      <c r="F83" s="81">
        <v>4</v>
      </c>
      <c r="G83" s="81">
        <v>3</v>
      </c>
      <c r="H83" s="81">
        <v>7</v>
      </c>
      <c r="I83" s="81">
        <v>1</v>
      </c>
      <c r="J83" s="81">
        <v>1</v>
      </c>
      <c r="K83" s="81">
        <v>5</v>
      </c>
      <c r="L83" s="81">
        <v>5</v>
      </c>
      <c r="M83" s="81">
        <v>4</v>
      </c>
      <c r="N83" s="85">
        <v>5</v>
      </c>
      <c r="O83" s="92">
        <f t="shared" si="6"/>
        <v>60</v>
      </c>
    </row>
    <row r="84" spans="1:15" s="47" customFormat="1" ht="11.25" customHeight="1">
      <c r="A84" s="155"/>
      <c r="B84" s="79" t="s">
        <v>82</v>
      </c>
      <c r="C84" s="77">
        <v>0</v>
      </c>
      <c r="D84" s="81">
        <v>0</v>
      </c>
      <c r="E84" s="81">
        <v>0</v>
      </c>
      <c r="F84" s="81">
        <v>0</v>
      </c>
      <c r="G84" s="81">
        <v>0</v>
      </c>
      <c r="H84" s="81">
        <v>1</v>
      </c>
      <c r="I84" s="81">
        <v>0</v>
      </c>
      <c r="J84" s="81">
        <v>0</v>
      </c>
      <c r="K84" s="81">
        <v>1</v>
      </c>
      <c r="L84" s="81">
        <v>0</v>
      </c>
      <c r="M84" s="81">
        <v>0</v>
      </c>
      <c r="N84" s="85">
        <v>0</v>
      </c>
      <c r="O84" s="92">
        <f t="shared" si="6"/>
        <v>2</v>
      </c>
    </row>
    <row r="85" spans="1:15" s="47" customFormat="1" ht="11.25" customHeight="1">
      <c r="A85" s="155"/>
      <c r="B85" s="79" t="s">
        <v>83</v>
      </c>
      <c r="C85" s="77">
        <v>0</v>
      </c>
      <c r="D85" s="81">
        <v>0</v>
      </c>
      <c r="E85" s="81">
        <v>0</v>
      </c>
      <c r="F85" s="81">
        <v>1</v>
      </c>
      <c r="G85" s="81">
        <v>1</v>
      </c>
      <c r="H85" s="81">
        <v>3</v>
      </c>
      <c r="I85" s="81">
        <v>1</v>
      </c>
      <c r="J85" s="81">
        <v>0</v>
      </c>
      <c r="K85" s="81">
        <v>4</v>
      </c>
      <c r="L85" s="81">
        <v>1</v>
      </c>
      <c r="M85" s="81">
        <v>0</v>
      </c>
      <c r="N85" s="85">
        <v>0</v>
      </c>
      <c r="O85" s="92">
        <f t="shared" si="6"/>
        <v>11</v>
      </c>
    </row>
    <row r="86" spans="1:15" s="47" customFormat="1" ht="11.25" customHeight="1">
      <c r="A86" s="155"/>
      <c r="B86" s="79" t="s">
        <v>84</v>
      </c>
      <c r="C86" s="77">
        <v>5</v>
      </c>
      <c r="D86" s="81">
        <v>5</v>
      </c>
      <c r="E86" s="81">
        <v>6</v>
      </c>
      <c r="F86" s="81">
        <v>4</v>
      </c>
      <c r="G86" s="81">
        <v>6</v>
      </c>
      <c r="H86" s="81">
        <v>0</v>
      </c>
      <c r="I86" s="81">
        <v>0</v>
      </c>
      <c r="J86" s="81">
        <v>2</v>
      </c>
      <c r="K86" s="81">
        <v>4</v>
      </c>
      <c r="L86" s="81">
        <v>5</v>
      </c>
      <c r="M86" s="81">
        <v>5</v>
      </c>
      <c r="N86" s="85">
        <v>3</v>
      </c>
      <c r="O86" s="92">
        <f t="shared" si="6"/>
        <v>45</v>
      </c>
    </row>
    <row r="87" spans="1:15" s="47" customFormat="1" ht="11.25" customHeight="1">
      <c r="A87" s="155"/>
      <c r="B87" s="79" t="s">
        <v>85</v>
      </c>
      <c r="C87" s="77">
        <v>291</v>
      </c>
      <c r="D87" s="81">
        <v>331</v>
      </c>
      <c r="E87" s="81">
        <v>521</v>
      </c>
      <c r="F87" s="81">
        <v>407</v>
      </c>
      <c r="G87" s="81">
        <v>712</v>
      </c>
      <c r="H87" s="81">
        <v>510</v>
      </c>
      <c r="I87" s="81">
        <v>209</v>
      </c>
      <c r="J87" s="81">
        <v>307</v>
      </c>
      <c r="K87" s="81">
        <v>601</v>
      </c>
      <c r="L87" s="81">
        <v>516</v>
      </c>
      <c r="M87" s="81">
        <v>489</v>
      </c>
      <c r="N87" s="85">
        <v>427</v>
      </c>
      <c r="O87" s="92">
        <f t="shared" si="6"/>
        <v>5321</v>
      </c>
    </row>
    <row r="88" spans="1:15" s="47" customFormat="1" ht="11.25" customHeight="1">
      <c r="A88" s="155"/>
      <c r="B88" s="79" t="s">
        <v>152</v>
      </c>
      <c r="C88" s="77">
        <v>3</v>
      </c>
      <c r="D88" s="81">
        <v>6</v>
      </c>
      <c r="E88" s="81">
        <v>12</v>
      </c>
      <c r="F88" s="81">
        <v>3</v>
      </c>
      <c r="G88" s="81">
        <v>6</v>
      </c>
      <c r="H88" s="81">
        <v>6</v>
      </c>
      <c r="I88" s="81">
        <v>2</v>
      </c>
      <c r="J88" s="81">
        <v>5</v>
      </c>
      <c r="K88" s="81">
        <v>6</v>
      </c>
      <c r="L88" s="81">
        <v>3</v>
      </c>
      <c r="M88" s="81">
        <v>6</v>
      </c>
      <c r="N88" s="85">
        <v>3</v>
      </c>
      <c r="O88" s="92">
        <f t="shared" si="6"/>
        <v>61</v>
      </c>
    </row>
    <row r="89" spans="1:15" s="47" customFormat="1" ht="11.25" customHeight="1">
      <c r="A89" s="155"/>
      <c r="B89" s="79" t="s">
        <v>86</v>
      </c>
      <c r="C89" s="77">
        <v>0</v>
      </c>
      <c r="D89" s="81">
        <v>0</v>
      </c>
      <c r="E89" s="81">
        <v>1</v>
      </c>
      <c r="F89" s="81">
        <v>1</v>
      </c>
      <c r="G89" s="81">
        <v>0</v>
      </c>
      <c r="H89" s="81">
        <v>0</v>
      </c>
      <c r="I89" s="81">
        <v>0</v>
      </c>
      <c r="J89" s="81">
        <v>1</v>
      </c>
      <c r="K89" s="81">
        <v>1</v>
      </c>
      <c r="L89" s="81">
        <v>1</v>
      </c>
      <c r="M89" s="81">
        <v>0</v>
      </c>
      <c r="N89" s="85">
        <v>0</v>
      </c>
      <c r="O89" s="92">
        <f t="shared" si="6"/>
        <v>5</v>
      </c>
    </row>
    <row r="90" spans="1:15" s="47" customFormat="1" ht="11.25" customHeight="1">
      <c r="A90" s="155"/>
      <c r="B90" s="79" t="s">
        <v>156</v>
      </c>
      <c r="C90" s="77">
        <v>0</v>
      </c>
      <c r="D90" s="81">
        <v>0</v>
      </c>
      <c r="E90" s="81">
        <v>0</v>
      </c>
      <c r="F90" s="81">
        <v>0</v>
      </c>
      <c r="G90" s="81">
        <v>0</v>
      </c>
      <c r="H90" s="81">
        <v>1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5">
        <v>0</v>
      </c>
      <c r="O90" s="92">
        <f t="shared" si="6"/>
        <v>1</v>
      </c>
    </row>
    <row r="91" spans="1:15" s="47" customFormat="1" ht="11.25" customHeight="1">
      <c r="A91" s="155"/>
      <c r="B91" s="79" t="s">
        <v>87</v>
      </c>
      <c r="C91" s="77">
        <v>0</v>
      </c>
      <c r="D91" s="81">
        <v>4</v>
      </c>
      <c r="E91" s="81">
        <v>1</v>
      </c>
      <c r="F91" s="81">
        <v>0</v>
      </c>
      <c r="G91" s="81">
        <v>2</v>
      </c>
      <c r="H91" s="81">
        <v>0</v>
      </c>
      <c r="I91" s="81">
        <v>0</v>
      </c>
      <c r="J91" s="81">
        <v>0</v>
      </c>
      <c r="K91" s="81">
        <v>0</v>
      </c>
      <c r="L91" s="81">
        <v>1</v>
      </c>
      <c r="M91" s="81">
        <v>0</v>
      </c>
      <c r="N91" s="85">
        <v>0</v>
      </c>
      <c r="O91" s="92">
        <f t="shared" si="6"/>
        <v>8</v>
      </c>
    </row>
    <row r="92" spans="1:15" s="47" customFormat="1" ht="11.25" customHeight="1">
      <c r="A92" s="155"/>
      <c r="B92" s="79" t="s">
        <v>157</v>
      </c>
      <c r="C92" s="77">
        <v>0</v>
      </c>
      <c r="D92" s="81">
        <v>0</v>
      </c>
      <c r="E92" s="81">
        <v>1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5">
        <v>0</v>
      </c>
      <c r="O92" s="92">
        <f t="shared" si="6"/>
        <v>1</v>
      </c>
    </row>
    <row r="93" spans="1:15" s="47" customFormat="1" ht="11.25" customHeight="1">
      <c r="A93" s="155"/>
      <c r="B93" s="79" t="s">
        <v>159</v>
      </c>
      <c r="C93" s="77">
        <v>0</v>
      </c>
      <c r="D93" s="81">
        <v>0</v>
      </c>
      <c r="E93" s="81">
        <v>0</v>
      </c>
      <c r="F93" s="81">
        <v>0</v>
      </c>
      <c r="G93" s="81">
        <v>1</v>
      </c>
      <c r="H93" s="81">
        <v>0</v>
      </c>
      <c r="I93" s="81">
        <v>1</v>
      </c>
      <c r="J93" s="81">
        <v>0</v>
      </c>
      <c r="K93" s="81">
        <v>0</v>
      </c>
      <c r="L93" s="81">
        <v>0</v>
      </c>
      <c r="M93" s="81">
        <v>0</v>
      </c>
      <c r="N93" s="85">
        <v>0</v>
      </c>
      <c r="O93" s="92">
        <f t="shared" si="6"/>
        <v>2</v>
      </c>
    </row>
    <row r="94" spans="1:15" s="47" customFormat="1" ht="11.25" customHeight="1">
      <c r="A94" s="155"/>
      <c r="B94" s="79" t="s">
        <v>88</v>
      </c>
      <c r="C94" s="77">
        <v>79</v>
      </c>
      <c r="D94" s="81">
        <v>74</v>
      </c>
      <c r="E94" s="81">
        <v>123</v>
      </c>
      <c r="F94" s="81">
        <v>83</v>
      </c>
      <c r="G94" s="81">
        <v>159</v>
      </c>
      <c r="H94" s="81">
        <v>156</v>
      </c>
      <c r="I94" s="81">
        <v>45</v>
      </c>
      <c r="J94" s="81">
        <v>99</v>
      </c>
      <c r="K94" s="81">
        <v>215</v>
      </c>
      <c r="L94" s="81">
        <v>111</v>
      </c>
      <c r="M94" s="81">
        <v>94</v>
      </c>
      <c r="N94" s="85">
        <v>107</v>
      </c>
      <c r="O94" s="92">
        <f t="shared" si="6"/>
        <v>1345</v>
      </c>
    </row>
    <row r="95" spans="1:15" s="47" customFormat="1" ht="11.25" customHeight="1">
      <c r="A95" s="155"/>
      <c r="B95" s="79" t="s">
        <v>153</v>
      </c>
      <c r="C95" s="77">
        <v>6</v>
      </c>
      <c r="D95" s="81">
        <v>16</v>
      </c>
      <c r="E95" s="81">
        <v>20</v>
      </c>
      <c r="F95" s="81">
        <v>33</v>
      </c>
      <c r="G95" s="81">
        <v>43</v>
      </c>
      <c r="H95" s="81">
        <v>25</v>
      </c>
      <c r="I95" s="81">
        <v>9</v>
      </c>
      <c r="J95" s="81">
        <v>16</v>
      </c>
      <c r="K95" s="81">
        <v>26</v>
      </c>
      <c r="L95" s="81">
        <v>20</v>
      </c>
      <c r="M95" s="81">
        <v>24</v>
      </c>
      <c r="N95" s="85">
        <v>22</v>
      </c>
      <c r="O95" s="92">
        <f t="shared" si="6"/>
        <v>260</v>
      </c>
    </row>
    <row r="96" spans="1:15" s="47" customFormat="1" ht="11.25" customHeight="1">
      <c r="A96" s="155"/>
      <c r="B96" s="79" t="s">
        <v>136</v>
      </c>
      <c r="C96" s="77">
        <v>2509</v>
      </c>
      <c r="D96" s="81">
        <v>2329</v>
      </c>
      <c r="E96" s="81">
        <v>2767</v>
      </c>
      <c r="F96" s="81">
        <v>2432</v>
      </c>
      <c r="G96" s="81">
        <v>3116</v>
      </c>
      <c r="H96" s="81">
        <v>3058</v>
      </c>
      <c r="I96" s="81">
        <v>1206</v>
      </c>
      <c r="J96" s="81">
        <v>1879</v>
      </c>
      <c r="K96" s="81">
        <v>4402</v>
      </c>
      <c r="L96" s="81">
        <v>2505</v>
      </c>
      <c r="M96" s="81">
        <v>2077</v>
      </c>
      <c r="N96" s="85">
        <v>2029</v>
      </c>
      <c r="O96" s="92">
        <f t="shared" si="6"/>
        <v>30309</v>
      </c>
    </row>
    <row r="97" spans="1:15" s="47" customFormat="1" ht="11.25" customHeight="1">
      <c r="A97" s="155"/>
      <c r="B97" s="79" t="s">
        <v>155</v>
      </c>
      <c r="C97" s="77">
        <v>2903</v>
      </c>
      <c r="D97" s="81">
        <v>2404</v>
      </c>
      <c r="E97" s="81">
        <v>2922</v>
      </c>
      <c r="F97" s="81">
        <v>2414</v>
      </c>
      <c r="G97" s="81">
        <v>2970</v>
      </c>
      <c r="H97" s="81">
        <v>2705</v>
      </c>
      <c r="I97" s="81">
        <v>1216</v>
      </c>
      <c r="J97" s="81">
        <v>1686</v>
      </c>
      <c r="K97" s="81">
        <v>3453</v>
      </c>
      <c r="L97" s="81">
        <v>2311</v>
      </c>
      <c r="M97" s="81">
        <v>1858</v>
      </c>
      <c r="N97" s="85">
        <v>2103</v>
      </c>
      <c r="O97" s="92">
        <f t="shared" si="6"/>
        <v>28945</v>
      </c>
    </row>
    <row r="98" spans="1:15" s="47" customFormat="1" ht="11.25" customHeight="1">
      <c r="A98" s="155"/>
      <c r="B98" s="79" t="s">
        <v>89</v>
      </c>
      <c r="C98" s="77">
        <v>3</v>
      </c>
      <c r="D98" s="81">
        <v>10</v>
      </c>
      <c r="E98" s="81">
        <v>0</v>
      </c>
      <c r="F98" s="81">
        <v>5</v>
      </c>
      <c r="G98" s="81">
        <v>5</v>
      </c>
      <c r="H98" s="81">
        <v>13</v>
      </c>
      <c r="I98" s="81">
        <v>0</v>
      </c>
      <c r="J98" s="81">
        <v>5</v>
      </c>
      <c r="K98" s="81">
        <v>1</v>
      </c>
      <c r="L98" s="81">
        <v>11</v>
      </c>
      <c r="M98" s="81">
        <v>4</v>
      </c>
      <c r="N98" s="85">
        <v>1</v>
      </c>
      <c r="O98" s="92">
        <f t="shared" si="6"/>
        <v>58</v>
      </c>
    </row>
    <row r="99" spans="1:15" s="47" customFormat="1" ht="11.25" customHeight="1">
      <c r="A99" s="155"/>
      <c r="B99" s="79" t="s">
        <v>90</v>
      </c>
      <c r="C99" s="77">
        <v>14</v>
      </c>
      <c r="D99" s="81">
        <v>18</v>
      </c>
      <c r="E99" s="81">
        <v>27</v>
      </c>
      <c r="F99" s="81">
        <v>15</v>
      </c>
      <c r="G99" s="81">
        <v>23</v>
      </c>
      <c r="H99" s="81">
        <v>22</v>
      </c>
      <c r="I99" s="81">
        <v>8</v>
      </c>
      <c r="J99" s="81">
        <v>5</v>
      </c>
      <c r="K99" s="81">
        <v>15</v>
      </c>
      <c r="L99" s="81">
        <v>9</v>
      </c>
      <c r="M99" s="81">
        <v>8</v>
      </c>
      <c r="N99" s="85">
        <v>12</v>
      </c>
      <c r="O99" s="92">
        <f t="shared" si="6"/>
        <v>176</v>
      </c>
    </row>
    <row r="100" spans="1:15" s="47" customFormat="1" ht="11.25" customHeight="1" thickBot="1">
      <c r="A100" s="155"/>
      <c r="B100" s="80" t="s">
        <v>4</v>
      </c>
      <c r="C100" s="83">
        <v>14</v>
      </c>
      <c r="D100" s="87">
        <v>2</v>
      </c>
      <c r="E100" s="87">
        <v>10</v>
      </c>
      <c r="F100" s="87">
        <v>4</v>
      </c>
      <c r="G100" s="87">
        <v>5</v>
      </c>
      <c r="H100" s="87">
        <v>12</v>
      </c>
      <c r="I100" s="87">
        <v>7</v>
      </c>
      <c r="J100" s="87">
        <v>2</v>
      </c>
      <c r="K100" s="87">
        <v>3</v>
      </c>
      <c r="L100" s="87">
        <v>12</v>
      </c>
      <c r="M100" s="87">
        <v>7</v>
      </c>
      <c r="N100" s="86">
        <v>8</v>
      </c>
      <c r="O100" s="93">
        <f t="shared" si="6"/>
        <v>86</v>
      </c>
    </row>
    <row r="101" spans="1:15" s="47" customFormat="1" ht="11.25" customHeight="1" thickBot="1">
      <c r="A101" s="155"/>
      <c r="B101" s="112" t="s">
        <v>91</v>
      </c>
      <c r="C101" s="129">
        <f aca="true" t="shared" si="7" ref="C101:O101">SUM(C81:C100)</f>
        <v>6129</v>
      </c>
      <c r="D101" s="129">
        <f t="shared" si="7"/>
        <v>5456</v>
      </c>
      <c r="E101" s="129">
        <f t="shared" si="7"/>
        <v>6742</v>
      </c>
      <c r="F101" s="129">
        <f t="shared" si="7"/>
        <v>5703</v>
      </c>
      <c r="G101" s="129">
        <f t="shared" si="7"/>
        <v>7537</v>
      </c>
      <c r="H101" s="129">
        <f t="shared" si="7"/>
        <v>7096</v>
      </c>
      <c r="I101" s="129">
        <f t="shared" si="7"/>
        <v>2913</v>
      </c>
      <c r="J101" s="129">
        <f t="shared" si="7"/>
        <v>4388</v>
      </c>
      <c r="K101" s="129">
        <f t="shared" si="7"/>
        <v>9490</v>
      </c>
      <c r="L101" s="129">
        <f t="shared" si="7"/>
        <v>5970</v>
      </c>
      <c r="M101" s="129">
        <f t="shared" si="7"/>
        <v>4923</v>
      </c>
      <c r="N101" s="129">
        <f t="shared" si="7"/>
        <v>5202</v>
      </c>
      <c r="O101" s="78">
        <f t="shared" si="7"/>
        <v>71549</v>
      </c>
    </row>
    <row r="102" spans="1:15" s="47" customFormat="1" ht="11.25" customHeight="1">
      <c r="A102" s="155"/>
      <c r="B102" s="95" t="s">
        <v>92</v>
      </c>
      <c r="C102" s="90">
        <v>1</v>
      </c>
      <c r="D102" s="88">
        <v>4</v>
      </c>
      <c r="E102" s="88">
        <v>1</v>
      </c>
      <c r="F102" s="88">
        <v>1</v>
      </c>
      <c r="G102" s="88">
        <v>0</v>
      </c>
      <c r="H102" s="88">
        <v>3</v>
      </c>
      <c r="I102" s="88">
        <v>2</v>
      </c>
      <c r="J102" s="88">
        <v>0</v>
      </c>
      <c r="K102" s="88">
        <v>0</v>
      </c>
      <c r="L102" s="88">
        <v>5</v>
      </c>
      <c r="M102" s="88">
        <v>0</v>
      </c>
      <c r="N102" s="84">
        <v>0</v>
      </c>
      <c r="O102" s="96">
        <f aca="true" t="shared" si="8" ref="O102:O136">SUM(C102:N102)</f>
        <v>17</v>
      </c>
    </row>
    <row r="103" spans="1:15" s="47" customFormat="1" ht="11.25" customHeight="1">
      <c r="A103" s="155"/>
      <c r="B103" s="79" t="s">
        <v>93</v>
      </c>
      <c r="C103" s="77">
        <v>1</v>
      </c>
      <c r="D103" s="81">
        <v>0</v>
      </c>
      <c r="E103" s="81">
        <v>1</v>
      </c>
      <c r="F103" s="81">
        <v>1</v>
      </c>
      <c r="G103" s="81">
        <v>3</v>
      </c>
      <c r="H103" s="81">
        <v>2</v>
      </c>
      <c r="I103" s="81">
        <v>1</v>
      </c>
      <c r="J103" s="81">
        <v>3</v>
      </c>
      <c r="K103" s="81">
        <v>2</v>
      </c>
      <c r="L103" s="81">
        <v>0</v>
      </c>
      <c r="M103" s="81">
        <v>0</v>
      </c>
      <c r="N103" s="85">
        <v>1</v>
      </c>
      <c r="O103" s="96">
        <f t="shared" si="8"/>
        <v>15</v>
      </c>
    </row>
    <row r="104" spans="1:15" s="47" customFormat="1" ht="11.25" customHeight="1">
      <c r="A104" s="155"/>
      <c r="B104" s="79" t="s">
        <v>94</v>
      </c>
      <c r="C104" s="77">
        <v>1</v>
      </c>
      <c r="D104" s="81">
        <v>1</v>
      </c>
      <c r="E104" s="81">
        <v>9</v>
      </c>
      <c r="F104" s="81">
        <v>4</v>
      </c>
      <c r="G104" s="81">
        <v>3</v>
      </c>
      <c r="H104" s="81">
        <v>8</v>
      </c>
      <c r="I104" s="81">
        <v>0</v>
      </c>
      <c r="J104" s="81">
        <v>2</v>
      </c>
      <c r="K104" s="81">
        <v>13</v>
      </c>
      <c r="L104" s="81">
        <v>6</v>
      </c>
      <c r="M104" s="81">
        <v>1</v>
      </c>
      <c r="N104" s="85">
        <v>5</v>
      </c>
      <c r="O104" s="96">
        <f t="shared" si="8"/>
        <v>53</v>
      </c>
    </row>
    <row r="105" spans="1:15" s="47" customFormat="1" ht="11.25" customHeight="1">
      <c r="A105" s="155"/>
      <c r="B105" s="79" t="s">
        <v>95</v>
      </c>
      <c r="C105" s="77">
        <v>0</v>
      </c>
      <c r="D105" s="81">
        <v>1</v>
      </c>
      <c r="E105" s="81">
        <v>1</v>
      </c>
      <c r="F105" s="81">
        <v>0</v>
      </c>
      <c r="G105" s="81">
        <v>5</v>
      </c>
      <c r="H105" s="81">
        <v>3</v>
      </c>
      <c r="I105" s="81">
        <v>0</v>
      </c>
      <c r="J105" s="81">
        <v>0</v>
      </c>
      <c r="K105" s="81">
        <v>0</v>
      </c>
      <c r="L105" s="81">
        <v>2</v>
      </c>
      <c r="M105" s="81">
        <v>0</v>
      </c>
      <c r="N105" s="85">
        <v>0</v>
      </c>
      <c r="O105" s="96">
        <f t="shared" si="8"/>
        <v>12</v>
      </c>
    </row>
    <row r="106" spans="1:15" s="47" customFormat="1" ht="11.25" customHeight="1">
      <c r="A106" s="155"/>
      <c r="B106" s="79" t="s">
        <v>96</v>
      </c>
      <c r="C106" s="77">
        <v>0</v>
      </c>
      <c r="D106" s="81">
        <v>0</v>
      </c>
      <c r="E106" s="81">
        <v>6</v>
      </c>
      <c r="F106" s="81">
        <v>0</v>
      </c>
      <c r="G106" s="81">
        <v>1</v>
      </c>
      <c r="H106" s="81">
        <v>1</v>
      </c>
      <c r="I106" s="81">
        <v>0</v>
      </c>
      <c r="J106" s="81">
        <v>0</v>
      </c>
      <c r="K106" s="81">
        <v>1</v>
      </c>
      <c r="L106" s="81">
        <v>1</v>
      </c>
      <c r="M106" s="81">
        <v>1</v>
      </c>
      <c r="N106" s="85">
        <v>1</v>
      </c>
      <c r="O106" s="96">
        <f t="shared" si="8"/>
        <v>12</v>
      </c>
    </row>
    <row r="107" spans="1:15" s="47" customFormat="1" ht="11.25" customHeight="1">
      <c r="A107" s="155"/>
      <c r="B107" s="79" t="s">
        <v>5</v>
      </c>
      <c r="C107" s="77">
        <v>0</v>
      </c>
      <c r="D107" s="81">
        <v>0</v>
      </c>
      <c r="E107" s="81">
        <v>1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5">
        <v>0</v>
      </c>
      <c r="O107" s="96">
        <f t="shared" si="8"/>
        <v>1</v>
      </c>
    </row>
    <row r="108" spans="1:15" s="47" customFormat="1" ht="11.25" customHeight="1">
      <c r="A108" s="155"/>
      <c r="B108" s="79" t="s">
        <v>97</v>
      </c>
      <c r="C108" s="77">
        <v>0</v>
      </c>
      <c r="D108" s="81">
        <v>0</v>
      </c>
      <c r="E108" s="81">
        <v>0</v>
      </c>
      <c r="F108" s="81">
        <v>1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5">
        <v>0</v>
      </c>
      <c r="O108" s="96">
        <f t="shared" si="8"/>
        <v>1</v>
      </c>
    </row>
    <row r="109" spans="1:15" s="47" customFormat="1" ht="11.25" customHeight="1">
      <c r="A109" s="155"/>
      <c r="B109" s="79" t="s">
        <v>98</v>
      </c>
      <c r="C109" s="77">
        <v>0</v>
      </c>
      <c r="D109" s="81">
        <v>0</v>
      </c>
      <c r="E109" s="81">
        <v>1</v>
      </c>
      <c r="F109" s="81">
        <v>0</v>
      </c>
      <c r="G109" s="81">
        <v>0</v>
      </c>
      <c r="H109" s="81">
        <v>1</v>
      </c>
      <c r="I109" s="81">
        <v>1</v>
      </c>
      <c r="J109" s="81">
        <v>1</v>
      </c>
      <c r="K109" s="81">
        <v>1</v>
      </c>
      <c r="L109" s="81">
        <v>0</v>
      </c>
      <c r="M109" s="81">
        <v>3</v>
      </c>
      <c r="N109" s="85">
        <v>0</v>
      </c>
      <c r="O109" s="96">
        <f t="shared" si="8"/>
        <v>8</v>
      </c>
    </row>
    <row r="110" spans="1:15" s="47" customFormat="1" ht="11.25" customHeight="1">
      <c r="A110" s="155"/>
      <c r="B110" s="79" t="s">
        <v>99</v>
      </c>
      <c r="C110" s="77">
        <v>3</v>
      </c>
      <c r="D110" s="81">
        <v>0</v>
      </c>
      <c r="E110" s="81">
        <v>0</v>
      </c>
      <c r="F110" s="81">
        <v>0</v>
      </c>
      <c r="G110" s="81">
        <v>0</v>
      </c>
      <c r="H110" s="81">
        <v>1</v>
      </c>
      <c r="I110" s="81">
        <v>0</v>
      </c>
      <c r="J110" s="81">
        <v>0</v>
      </c>
      <c r="K110" s="81">
        <v>3</v>
      </c>
      <c r="L110" s="81">
        <v>1</v>
      </c>
      <c r="M110" s="81">
        <v>1</v>
      </c>
      <c r="N110" s="85">
        <v>1</v>
      </c>
      <c r="O110" s="96">
        <f t="shared" si="8"/>
        <v>10</v>
      </c>
    </row>
    <row r="111" spans="1:15" s="47" customFormat="1" ht="11.25" customHeight="1">
      <c r="A111" s="155"/>
      <c r="B111" s="79" t="s">
        <v>100</v>
      </c>
      <c r="C111" s="77">
        <v>0</v>
      </c>
      <c r="D111" s="81">
        <v>1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5">
        <v>0</v>
      </c>
      <c r="O111" s="96">
        <f t="shared" si="8"/>
        <v>1</v>
      </c>
    </row>
    <row r="112" spans="1:15" s="47" customFormat="1" ht="11.25" customHeight="1">
      <c r="A112" s="155"/>
      <c r="B112" s="79" t="s">
        <v>134</v>
      </c>
      <c r="C112" s="77">
        <v>1</v>
      </c>
      <c r="D112" s="81">
        <v>2</v>
      </c>
      <c r="E112" s="81">
        <v>0</v>
      </c>
      <c r="F112" s="81">
        <v>1</v>
      </c>
      <c r="G112" s="81">
        <v>0</v>
      </c>
      <c r="H112" s="81">
        <v>2</v>
      </c>
      <c r="I112" s="81">
        <v>1</v>
      </c>
      <c r="J112" s="81">
        <v>0</v>
      </c>
      <c r="K112" s="81">
        <v>2</v>
      </c>
      <c r="L112" s="81">
        <v>1</v>
      </c>
      <c r="M112" s="81">
        <v>1</v>
      </c>
      <c r="N112" s="85">
        <v>0</v>
      </c>
      <c r="O112" s="96">
        <f t="shared" si="8"/>
        <v>11</v>
      </c>
    </row>
    <row r="113" spans="1:15" s="47" customFormat="1" ht="11.25" customHeight="1">
      <c r="A113" s="155"/>
      <c r="B113" s="79" t="s">
        <v>101</v>
      </c>
      <c r="C113" s="77">
        <v>0</v>
      </c>
      <c r="D113" s="81">
        <v>0</v>
      </c>
      <c r="E113" s="81">
        <v>0</v>
      </c>
      <c r="F113" s="81">
        <v>0</v>
      </c>
      <c r="G113" s="81">
        <v>1</v>
      </c>
      <c r="H113" s="81">
        <v>0</v>
      </c>
      <c r="I113" s="81">
        <v>1</v>
      </c>
      <c r="J113" s="81">
        <v>0</v>
      </c>
      <c r="K113" s="81">
        <v>0</v>
      </c>
      <c r="L113" s="81">
        <v>0</v>
      </c>
      <c r="M113" s="81">
        <v>0</v>
      </c>
      <c r="N113" s="85">
        <v>0</v>
      </c>
      <c r="O113" s="96">
        <f t="shared" si="8"/>
        <v>2</v>
      </c>
    </row>
    <row r="114" spans="1:15" s="47" customFormat="1" ht="11.25" customHeight="1">
      <c r="A114" s="155"/>
      <c r="B114" s="79" t="s">
        <v>133</v>
      </c>
      <c r="C114" s="77">
        <v>19</v>
      </c>
      <c r="D114" s="81">
        <v>14</v>
      </c>
      <c r="E114" s="81">
        <v>30</v>
      </c>
      <c r="F114" s="81">
        <v>12</v>
      </c>
      <c r="G114" s="81">
        <v>18</v>
      </c>
      <c r="H114" s="81">
        <v>30</v>
      </c>
      <c r="I114" s="81">
        <v>7</v>
      </c>
      <c r="J114" s="81">
        <v>6</v>
      </c>
      <c r="K114" s="81">
        <v>21</v>
      </c>
      <c r="L114" s="81">
        <v>19</v>
      </c>
      <c r="M114" s="81">
        <v>5</v>
      </c>
      <c r="N114" s="85">
        <v>15</v>
      </c>
      <c r="O114" s="96">
        <f t="shared" si="8"/>
        <v>196</v>
      </c>
    </row>
    <row r="115" spans="1:15" s="47" customFormat="1" ht="11.25" customHeight="1">
      <c r="A115" s="155"/>
      <c r="B115" s="79" t="s">
        <v>102</v>
      </c>
      <c r="C115" s="77">
        <v>0</v>
      </c>
      <c r="D115" s="81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1</v>
      </c>
      <c r="J115" s="81">
        <v>0</v>
      </c>
      <c r="K115" s="81">
        <v>0</v>
      </c>
      <c r="L115" s="81">
        <v>0</v>
      </c>
      <c r="M115" s="81">
        <v>1</v>
      </c>
      <c r="N115" s="85">
        <v>0</v>
      </c>
      <c r="O115" s="96">
        <f t="shared" si="8"/>
        <v>2</v>
      </c>
    </row>
    <row r="116" spans="1:15" s="47" customFormat="1" ht="11.25" customHeight="1">
      <c r="A116" s="155"/>
      <c r="B116" s="79" t="s">
        <v>103</v>
      </c>
      <c r="C116" s="77">
        <v>6</v>
      </c>
      <c r="D116" s="81">
        <v>10</v>
      </c>
      <c r="E116" s="81">
        <v>8</v>
      </c>
      <c r="F116" s="81">
        <v>11</v>
      </c>
      <c r="G116" s="81">
        <v>8</v>
      </c>
      <c r="H116" s="81">
        <v>14</v>
      </c>
      <c r="I116" s="81">
        <v>4</v>
      </c>
      <c r="J116" s="81">
        <v>3</v>
      </c>
      <c r="K116" s="81">
        <v>14</v>
      </c>
      <c r="L116" s="81">
        <v>10</v>
      </c>
      <c r="M116" s="81">
        <v>1</v>
      </c>
      <c r="N116" s="85">
        <v>7</v>
      </c>
      <c r="O116" s="96">
        <f t="shared" si="8"/>
        <v>96</v>
      </c>
    </row>
    <row r="117" spans="1:15" s="47" customFormat="1" ht="11.25" customHeight="1">
      <c r="A117" s="155"/>
      <c r="B117" s="79" t="s">
        <v>104</v>
      </c>
      <c r="C117" s="77">
        <v>1</v>
      </c>
      <c r="D117" s="81">
        <v>1</v>
      </c>
      <c r="E117" s="81">
        <v>1</v>
      </c>
      <c r="F117" s="81">
        <v>1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5">
        <v>0</v>
      </c>
      <c r="O117" s="96">
        <f t="shared" si="8"/>
        <v>4</v>
      </c>
    </row>
    <row r="118" spans="1:15" s="47" customFormat="1" ht="11.25" customHeight="1">
      <c r="A118" s="155"/>
      <c r="B118" s="79" t="s">
        <v>105</v>
      </c>
      <c r="C118" s="77">
        <v>0</v>
      </c>
      <c r="D118" s="81">
        <v>4</v>
      </c>
      <c r="E118" s="81">
        <v>2</v>
      </c>
      <c r="F118" s="81">
        <v>1</v>
      </c>
      <c r="G118" s="81">
        <v>3</v>
      </c>
      <c r="H118" s="81">
        <v>0</v>
      </c>
      <c r="I118" s="81">
        <v>0</v>
      </c>
      <c r="J118" s="81">
        <v>0</v>
      </c>
      <c r="K118" s="81">
        <v>3</v>
      </c>
      <c r="L118" s="81">
        <v>1</v>
      </c>
      <c r="M118" s="81">
        <v>1</v>
      </c>
      <c r="N118" s="85">
        <v>0</v>
      </c>
      <c r="O118" s="96">
        <f t="shared" si="8"/>
        <v>15</v>
      </c>
    </row>
    <row r="119" spans="1:15" s="47" customFormat="1" ht="11.25" customHeight="1">
      <c r="A119" s="155"/>
      <c r="B119" s="79" t="s">
        <v>106</v>
      </c>
      <c r="C119" s="77">
        <v>0</v>
      </c>
      <c r="D119" s="81">
        <v>4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v>1</v>
      </c>
      <c r="K119" s="81">
        <v>0</v>
      </c>
      <c r="L119" s="81">
        <v>1</v>
      </c>
      <c r="M119" s="81">
        <v>0</v>
      </c>
      <c r="N119" s="85">
        <v>0</v>
      </c>
      <c r="O119" s="96">
        <f t="shared" si="8"/>
        <v>6</v>
      </c>
    </row>
    <row r="120" spans="1:15" s="47" customFormat="1" ht="11.25" customHeight="1">
      <c r="A120" s="155"/>
      <c r="B120" s="79" t="s">
        <v>107</v>
      </c>
      <c r="C120" s="77">
        <v>0</v>
      </c>
      <c r="D120" s="81">
        <v>0</v>
      </c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  <c r="K120" s="81">
        <v>1</v>
      </c>
      <c r="L120" s="81">
        <v>0</v>
      </c>
      <c r="M120" s="81">
        <v>0</v>
      </c>
      <c r="N120" s="85">
        <v>0</v>
      </c>
      <c r="O120" s="96">
        <f t="shared" si="8"/>
        <v>1</v>
      </c>
    </row>
    <row r="121" spans="1:15" s="47" customFormat="1" ht="11.25" customHeight="1">
      <c r="A121" s="155"/>
      <c r="B121" s="79" t="s">
        <v>108</v>
      </c>
      <c r="C121" s="77">
        <v>1</v>
      </c>
      <c r="D121" s="81">
        <v>2</v>
      </c>
      <c r="E121" s="81">
        <v>0</v>
      </c>
      <c r="F121" s="81">
        <v>0</v>
      </c>
      <c r="G121" s="81">
        <v>0</v>
      </c>
      <c r="H121" s="81">
        <v>3</v>
      </c>
      <c r="I121" s="81">
        <v>0</v>
      </c>
      <c r="J121" s="81">
        <v>1</v>
      </c>
      <c r="K121" s="81">
        <v>1</v>
      </c>
      <c r="L121" s="81">
        <v>2</v>
      </c>
      <c r="M121" s="81">
        <v>1</v>
      </c>
      <c r="N121" s="85">
        <v>0</v>
      </c>
      <c r="O121" s="96">
        <f t="shared" si="8"/>
        <v>11</v>
      </c>
    </row>
    <row r="122" spans="1:15" s="47" customFormat="1" ht="11.25" customHeight="1">
      <c r="A122" s="155"/>
      <c r="B122" s="79" t="s">
        <v>109</v>
      </c>
      <c r="C122" s="77">
        <v>3</v>
      </c>
      <c r="D122" s="81">
        <v>1</v>
      </c>
      <c r="E122" s="81">
        <v>4</v>
      </c>
      <c r="F122" s="81">
        <v>1</v>
      </c>
      <c r="G122" s="81">
        <v>4</v>
      </c>
      <c r="H122" s="81">
        <v>3</v>
      </c>
      <c r="I122" s="81">
        <v>2</v>
      </c>
      <c r="J122" s="81">
        <v>2</v>
      </c>
      <c r="K122" s="81">
        <v>4</v>
      </c>
      <c r="L122" s="81">
        <v>3</v>
      </c>
      <c r="M122" s="81">
        <v>2</v>
      </c>
      <c r="N122" s="85">
        <v>2</v>
      </c>
      <c r="O122" s="96">
        <f t="shared" si="8"/>
        <v>31</v>
      </c>
    </row>
    <row r="123" spans="1:15" s="47" customFormat="1" ht="11.25" customHeight="1">
      <c r="A123" s="155"/>
      <c r="B123" s="79" t="s">
        <v>110</v>
      </c>
      <c r="C123" s="77">
        <v>0</v>
      </c>
      <c r="D123" s="81">
        <v>2</v>
      </c>
      <c r="E123" s="81">
        <v>0</v>
      </c>
      <c r="F123" s="81">
        <v>0</v>
      </c>
      <c r="G123" s="81">
        <v>0</v>
      </c>
      <c r="H123" s="81">
        <v>1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5">
        <v>0</v>
      </c>
      <c r="O123" s="96">
        <f t="shared" si="8"/>
        <v>3</v>
      </c>
    </row>
    <row r="124" spans="1:15" s="47" customFormat="1" ht="11.25" customHeight="1">
      <c r="A124" s="155"/>
      <c r="B124" s="79" t="s">
        <v>111</v>
      </c>
      <c r="C124" s="77">
        <v>0</v>
      </c>
      <c r="D124" s="81"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1</v>
      </c>
      <c r="M124" s="81">
        <v>0</v>
      </c>
      <c r="N124" s="85">
        <v>0</v>
      </c>
      <c r="O124" s="96">
        <f t="shared" si="8"/>
        <v>1</v>
      </c>
    </row>
    <row r="125" spans="1:15" s="47" customFormat="1" ht="11.25" customHeight="1">
      <c r="A125" s="155"/>
      <c r="B125" s="79" t="s">
        <v>112</v>
      </c>
      <c r="C125" s="77">
        <v>0</v>
      </c>
      <c r="D125" s="81">
        <v>2</v>
      </c>
      <c r="E125" s="81">
        <v>0</v>
      </c>
      <c r="F125" s="81">
        <v>0</v>
      </c>
      <c r="G125" s="81">
        <v>0</v>
      </c>
      <c r="H125" s="81">
        <v>1</v>
      </c>
      <c r="I125" s="81">
        <v>1</v>
      </c>
      <c r="J125" s="81">
        <v>0</v>
      </c>
      <c r="K125" s="81">
        <v>1</v>
      </c>
      <c r="L125" s="81">
        <v>2</v>
      </c>
      <c r="M125" s="81">
        <v>0</v>
      </c>
      <c r="N125" s="85">
        <v>1</v>
      </c>
      <c r="O125" s="96">
        <f t="shared" si="8"/>
        <v>8</v>
      </c>
    </row>
    <row r="126" spans="1:15" s="47" customFormat="1" ht="11.25" customHeight="1">
      <c r="A126" s="155"/>
      <c r="B126" s="79" t="s">
        <v>135</v>
      </c>
      <c r="C126" s="77">
        <v>0</v>
      </c>
      <c r="D126" s="81"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1</v>
      </c>
      <c r="J126" s="81">
        <v>0</v>
      </c>
      <c r="K126" s="81">
        <v>1</v>
      </c>
      <c r="L126" s="81">
        <v>0</v>
      </c>
      <c r="M126" s="81">
        <v>0</v>
      </c>
      <c r="N126" s="85">
        <v>0</v>
      </c>
      <c r="O126" s="96">
        <f t="shared" si="8"/>
        <v>2</v>
      </c>
    </row>
    <row r="127" spans="1:15" s="47" customFormat="1" ht="11.25" customHeight="1">
      <c r="A127" s="155"/>
      <c r="B127" s="79" t="s">
        <v>113</v>
      </c>
      <c r="C127" s="77">
        <v>0</v>
      </c>
      <c r="D127" s="81">
        <v>0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1</v>
      </c>
      <c r="M127" s="81">
        <v>0</v>
      </c>
      <c r="N127" s="85">
        <v>0</v>
      </c>
      <c r="O127" s="96">
        <f t="shared" si="8"/>
        <v>1</v>
      </c>
    </row>
    <row r="128" spans="1:15" s="47" customFormat="1" ht="11.25" customHeight="1">
      <c r="A128" s="155"/>
      <c r="B128" s="79" t="s">
        <v>114</v>
      </c>
      <c r="C128" s="77">
        <v>0</v>
      </c>
      <c r="D128" s="81">
        <v>2</v>
      </c>
      <c r="E128" s="81">
        <v>0</v>
      </c>
      <c r="F128" s="81">
        <v>1</v>
      </c>
      <c r="G128" s="81">
        <v>1</v>
      </c>
      <c r="H128" s="81">
        <v>2</v>
      </c>
      <c r="I128" s="81">
        <v>0</v>
      </c>
      <c r="J128" s="81">
        <v>0</v>
      </c>
      <c r="K128" s="81">
        <v>1</v>
      </c>
      <c r="L128" s="81">
        <v>0</v>
      </c>
      <c r="M128" s="81">
        <v>0</v>
      </c>
      <c r="N128" s="85">
        <v>0</v>
      </c>
      <c r="O128" s="96">
        <f t="shared" si="8"/>
        <v>7</v>
      </c>
    </row>
    <row r="129" spans="1:15" s="47" customFormat="1" ht="11.25" customHeight="1">
      <c r="A129" s="155"/>
      <c r="B129" s="79" t="s">
        <v>115</v>
      </c>
      <c r="C129" s="77">
        <v>4</v>
      </c>
      <c r="D129" s="81">
        <v>19</v>
      </c>
      <c r="E129" s="81">
        <v>1</v>
      </c>
      <c r="F129" s="81">
        <v>1</v>
      </c>
      <c r="G129" s="81">
        <v>1</v>
      </c>
      <c r="H129" s="81">
        <v>5</v>
      </c>
      <c r="I129" s="81">
        <v>0</v>
      </c>
      <c r="J129" s="81">
        <v>0</v>
      </c>
      <c r="K129" s="81">
        <v>4</v>
      </c>
      <c r="L129" s="81">
        <v>13</v>
      </c>
      <c r="M129" s="81">
        <v>0</v>
      </c>
      <c r="N129" s="85">
        <v>5</v>
      </c>
      <c r="O129" s="96">
        <f t="shared" si="8"/>
        <v>53</v>
      </c>
    </row>
    <row r="130" spans="1:15" s="47" customFormat="1" ht="11.25" customHeight="1">
      <c r="A130" s="155"/>
      <c r="B130" s="79" t="s">
        <v>163</v>
      </c>
      <c r="C130" s="77">
        <v>1</v>
      </c>
      <c r="D130" s="81">
        <v>0</v>
      </c>
      <c r="E130" s="81">
        <v>0</v>
      </c>
      <c r="F130" s="81">
        <v>1</v>
      </c>
      <c r="G130" s="81">
        <v>0</v>
      </c>
      <c r="H130" s="81">
        <v>0</v>
      </c>
      <c r="I130" s="81">
        <v>0</v>
      </c>
      <c r="J130" s="81">
        <v>0</v>
      </c>
      <c r="K130" s="81">
        <v>1</v>
      </c>
      <c r="L130" s="81">
        <v>0</v>
      </c>
      <c r="M130" s="81">
        <v>0</v>
      </c>
      <c r="N130" s="85">
        <v>0</v>
      </c>
      <c r="O130" s="96">
        <f t="shared" si="8"/>
        <v>3</v>
      </c>
    </row>
    <row r="131" spans="1:15" s="47" customFormat="1" ht="11.25" customHeight="1">
      <c r="A131" s="155"/>
      <c r="B131" s="79" t="s">
        <v>175</v>
      </c>
      <c r="C131" s="77">
        <v>0</v>
      </c>
      <c r="D131" s="81">
        <v>0</v>
      </c>
      <c r="E131" s="81">
        <v>0</v>
      </c>
      <c r="F131" s="81">
        <v>1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5">
        <v>0</v>
      </c>
      <c r="O131" s="96">
        <f t="shared" si="8"/>
        <v>1</v>
      </c>
    </row>
    <row r="132" spans="1:15" s="47" customFormat="1" ht="11.25" customHeight="1">
      <c r="A132" s="155"/>
      <c r="B132" s="79" t="s">
        <v>116</v>
      </c>
      <c r="C132" s="77">
        <v>1</v>
      </c>
      <c r="D132" s="81">
        <v>1</v>
      </c>
      <c r="E132" s="81">
        <v>3</v>
      </c>
      <c r="F132" s="81">
        <v>2</v>
      </c>
      <c r="G132" s="81">
        <v>1</v>
      </c>
      <c r="H132" s="81">
        <v>1</v>
      </c>
      <c r="I132" s="81">
        <v>0</v>
      </c>
      <c r="J132" s="81">
        <v>0</v>
      </c>
      <c r="K132" s="81">
        <v>0</v>
      </c>
      <c r="L132" s="81">
        <v>3</v>
      </c>
      <c r="M132" s="81">
        <v>0</v>
      </c>
      <c r="N132" s="85">
        <v>0</v>
      </c>
      <c r="O132" s="96">
        <f t="shared" si="8"/>
        <v>12</v>
      </c>
    </row>
    <row r="133" spans="1:15" s="47" customFormat="1" ht="11.25" customHeight="1">
      <c r="A133" s="155"/>
      <c r="B133" s="79" t="s">
        <v>117</v>
      </c>
      <c r="C133" s="77">
        <v>3</v>
      </c>
      <c r="D133" s="81">
        <v>0</v>
      </c>
      <c r="E133" s="81">
        <v>2</v>
      </c>
      <c r="F133" s="81">
        <v>0</v>
      </c>
      <c r="G133" s="81">
        <v>1</v>
      </c>
      <c r="H133" s="81">
        <v>2</v>
      </c>
      <c r="I133" s="81">
        <v>0</v>
      </c>
      <c r="J133" s="81">
        <v>1</v>
      </c>
      <c r="K133" s="81">
        <v>4</v>
      </c>
      <c r="L133" s="81">
        <v>0</v>
      </c>
      <c r="M133" s="81">
        <v>0</v>
      </c>
      <c r="N133" s="85">
        <v>0</v>
      </c>
      <c r="O133" s="96">
        <f t="shared" si="8"/>
        <v>13</v>
      </c>
    </row>
    <row r="134" spans="1:15" s="47" customFormat="1" ht="11.25" customHeight="1">
      <c r="A134" s="155"/>
      <c r="B134" s="79" t="s">
        <v>118</v>
      </c>
      <c r="C134" s="77">
        <v>1</v>
      </c>
      <c r="D134" s="81">
        <v>3</v>
      </c>
      <c r="E134" s="81">
        <v>0</v>
      </c>
      <c r="F134" s="81">
        <v>1</v>
      </c>
      <c r="G134" s="81">
        <v>2</v>
      </c>
      <c r="H134" s="81">
        <v>0</v>
      </c>
      <c r="I134" s="81">
        <v>0</v>
      </c>
      <c r="J134" s="81">
        <v>0</v>
      </c>
      <c r="K134" s="81">
        <v>0</v>
      </c>
      <c r="L134" s="81">
        <v>2</v>
      </c>
      <c r="M134" s="81">
        <v>0</v>
      </c>
      <c r="N134" s="85">
        <v>0</v>
      </c>
      <c r="O134" s="96">
        <f t="shared" si="8"/>
        <v>9</v>
      </c>
    </row>
    <row r="135" spans="1:15" s="47" customFormat="1" ht="11.25" customHeight="1">
      <c r="A135" s="155"/>
      <c r="B135" s="79" t="s">
        <v>172</v>
      </c>
      <c r="C135" s="77">
        <v>0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1</v>
      </c>
      <c r="M135" s="81">
        <v>1</v>
      </c>
      <c r="N135" s="85">
        <v>0</v>
      </c>
      <c r="O135" s="96">
        <f t="shared" si="8"/>
        <v>2</v>
      </c>
    </row>
    <row r="136" spans="1:15" s="47" customFormat="1" ht="11.25" customHeight="1" thickBot="1">
      <c r="A136" s="155"/>
      <c r="B136" s="80" t="s">
        <v>119</v>
      </c>
      <c r="C136" s="83">
        <v>1</v>
      </c>
      <c r="D136" s="87">
        <v>0</v>
      </c>
      <c r="E136" s="87">
        <v>0</v>
      </c>
      <c r="F136" s="87">
        <v>0</v>
      </c>
      <c r="G136" s="87">
        <v>1</v>
      </c>
      <c r="H136" s="87">
        <v>0</v>
      </c>
      <c r="I136" s="87">
        <v>0</v>
      </c>
      <c r="J136" s="87">
        <v>1</v>
      </c>
      <c r="K136" s="87">
        <v>0</v>
      </c>
      <c r="L136" s="87">
        <v>0</v>
      </c>
      <c r="M136" s="87">
        <v>0</v>
      </c>
      <c r="N136" s="86">
        <v>0</v>
      </c>
      <c r="O136" s="96">
        <f t="shared" si="8"/>
        <v>3</v>
      </c>
    </row>
    <row r="137" spans="1:15" s="47" customFormat="1" ht="11.25" customHeight="1" thickBot="1">
      <c r="A137" s="155"/>
      <c r="B137" s="112" t="s">
        <v>141</v>
      </c>
      <c r="C137" s="129">
        <f aca="true" t="shared" si="9" ref="C137:O137">SUM(C102:C136)</f>
        <v>48</v>
      </c>
      <c r="D137" s="129">
        <f t="shared" si="9"/>
        <v>74</v>
      </c>
      <c r="E137" s="129">
        <f t="shared" si="9"/>
        <v>71</v>
      </c>
      <c r="F137" s="129">
        <f t="shared" si="9"/>
        <v>41</v>
      </c>
      <c r="G137" s="129">
        <f t="shared" si="9"/>
        <v>53</v>
      </c>
      <c r="H137" s="129">
        <f t="shared" si="9"/>
        <v>83</v>
      </c>
      <c r="I137" s="129">
        <f t="shared" si="9"/>
        <v>22</v>
      </c>
      <c r="J137" s="129">
        <f t="shared" si="9"/>
        <v>21</v>
      </c>
      <c r="K137" s="129">
        <f t="shared" si="9"/>
        <v>78</v>
      </c>
      <c r="L137" s="129">
        <f t="shared" si="9"/>
        <v>75</v>
      </c>
      <c r="M137" s="129">
        <f t="shared" si="9"/>
        <v>19</v>
      </c>
      <c r="N137" s="129">
        <f t="shared" si="9"/>
        <v>38</v>
      </c>
      <c r="O137" s="78">
        <f t="shared" si="9"/>
        <v>623</v>
      </c>
    </row>
    <row r="138" spans="1:15" s="47" customFormat="1" ht="11.25" customHeight="1">
      <c r="A138" s="155"/>
      <c r="B138" s="95" t="s">
        <v>120</v>
      </c>
      <c r="C138" s="90">
        <v>1</v>
      </c>
      <c r="D138" s="88">
        <v>1</v>
      </c>
      <c r="E138" s="88">
        <v>1</v>
      </c>
      <c r="F138" s="88">
        <v>0</v>
      </c>
      <c r="G138" s="88">
        <v>2</v>
      </c>
      <c r="H138" s="88">
        <v>0</v>
      </c>
      <c r="I138" s="88">
        <v>0</v>
      </c>
      <c r="J138" s="88">
        <v>1</v>
      </c>
      <c r="K138" s="88">
        <v>3</v>
      </c>
      <c r="L138" s="88">
        <v>0</v>
      </c>
      <c r="M138" s="88">
        <v>1</v>
      </c>
      <c r="N138" s="84">
        <v>0</v>
      </c>
      <c r="O138" s="96">
        <f>SUM(C138:N138)</f>
        <v>10</v>
      </c>
    </row>
    <row r="139" spans="1:15" s="47" customFormat="1" ht="11.25" customHeight="1">
      <c r="A139" s="155"/>
      <c r="B139" s="79" t="s">
        <v>177</v>
      </c>
      <c r="C139" s="77">
        <v>0</v>
      </c>
      <c r="D139" s="81">
        <v>0</v>
      </c>
      <c r="E139" s="81">
        <v>1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1</v>
      </c>
      <c r="N139" s="85">
        <v>0</v>
      </c>
      <c r="O139" s="92">
        <f>SUM(C139:N139)</f>
        <v>2</v>
      </c>
    </row>
    <row r="140" spans="1:15" s="47" customFormat="1" ht="11.25" customHeight="1" thickBot="1">
      <c r="A140" s="155"/>
      <c r="B140" s="79" t="s">
        <v>121</v>
      </c>
      <c r="C140" s="77">
        <v>0</v>
      </c>
      <c r="D140" s="81">
        <v>0</v>
      </c>
      <c r="E140" s="81">
        <v>0</v>
      </c>
      <c r="F140" s="81">
        <v>0</v>
      </c>
      <c r="G140" s="81">
        <v>2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5">
        <v>0</v>
      </c>
      <c r="O140" s="92">
        <f>SUM(C140:N140)</f>
        <v>2</v>
      </c>
    </row>
    <row r="141" spans="1:15" s="47" customFormat="1" ht="11.25" customHeight="1" thickBot="1">
      <c r="A141" s="155"/>
      <c r="B141" s="112" t="s">
        <v>122</v>
      </c>
      <c r="C141" s="132">
        <f aca="true" t="shared" si="10" ref="C141:O141">SUM(C138:C140)</f>
        <v>1</v>
      </c>
      <c r="D141" s="132">
        <f t="shared" si="10"/>
        <v>1</v>
      </c>
      <c r="E141" s="132">
        <f t="shared" si="10"/>
        <v>2</v>
      </c>
      <c r="F141" s="132">
        <f t="shared" si="10"/>
        <v>0</v>
      </c>
      <c r="G141" s="132">
        <f t="shared" si="10"/>
        <v>4</v>
      </c>
      <c r="H141" s="132">
        <f t="shared" si="10"/>
        <v>0</v>
      </c>
      <c r="I141" s="132">
        <f t="shared" si="10"/>
        <v>0</v>
      </c>
      <c r="J141" s="132">
        <f t="shared" si="10"/>
        <v>1</v>
      </c>
      <c r="K141" s="132">
        <f t="shared" si="10"/>
        <v>3</v>
      </c>
      <c r="L141" s="132">
        <f t="shared" si="10"/>
        <v>0</v>
      </c>
      <c r="M141" s="132">
        <f t="shared" si="10"/>
        <v>2</v>
      </c>
      <c r="N141" s="132">
        <f t="shared" si="10"/>
        <v>0</v>
      </c>
      <c r="O141" s="133">
        <f t="shared" si="10"/>
        <v>14</v>
      </c>
    </row>
    <row r="142" spans="1:15" s="47" customFormat="1" ht="11.25" customHeight="1" thickBot="1">
      <c r="A142" s="156"/>
      <c r="B142" s="91" t="s">
        <v>143</v>
      </c>
      <c r="C142" s="131">
        <f aca="true" t="shared" si="11" ref="C142:N142">C23+C52+C69+C101+C137+C141</f>
        <v>8384</v>
      </c>
      <c r="D142" s="113">
        <f t="shared" si="11"/>
        <v>8072</v>
      </c>
      <c r="E142" s="113">
        <f t="shared" si="11"/>
        <v>10530</v>
      </c>
      <c r="F142" s="113">
        <f t="shared" si="11"/>
        <v>9493</v>
      </c>
      <c r="G142" s="113">
        <f t="shared" si="11"/>
        <v>13160</v>
      </c>
      <c r="H142" s="113">
        <f t="shared" si="11"/>
        <v>11011</v>
      </c>
      <c r="I142" s="113">
        <f t="shared" si="11"/>
        <v>4225</v>
      </c>
      <c r="J142" s="113">
        <f t="shared" si="11"/>
        <v>6228</v>
      </c>
      <c r="K142" s="113">
        <f t="shared" si="11"/>
        <v>13277</v>
      </c>
      <c r="L142" s="113">
        <f t="shared" si="11"/>
        <v>8696</v>
      </c>
      <c r="M142" s="113">
        <f t="shared" si="11"/>
        <v>7153</v>
      </c>
      <c r="N142" s="123">
        <f t="shared" si="11"/>
        <v>7332</v>
      </c>
      <c r="O142" s="89">
        <f>SUM(C142:N142)</f>
        <v>107561</v>
      </c>
    </row>
  </sheetData>
  <sheetProtection/>
  <mergeCells count="4">
    <mergeCell ref="A81:A142"/>
    <mergeCell ref="C4:O4"/>
    <mergeCell ref="A6:A69"/>
    <mergeCell ref="C79:O79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75" customWidth="1"/>
    <col min="2" max="2" width="11.57421875" style="75" customWidth="1"/>
    <col min="3" max="4" width="6.28125" style="75" customWidth="1"/>
    <col min="5" max="5" width="6.8515625" style="75" bestFit="1" customWidth="1"/>
    <col min="6" max="6" width="6.28125" style="75" customWidth="1"/>
    <col min="7" max="7" width="6.57421875" style="75" bestFit="1" customWidth="1"/>
    <col min="8" max="8" width="6.00390625" style="75" bestFit="1" customWidth="1"/>
    <col min="9" max="10" width="6.28125" style="75" customWidth="1"/>
    <col min="11" max="11" width="6.8515625" style="75" bestFit="1" customWidth="1"/>
    <col min="12" max="12" width="6.28125" style="75" customWidth="1"/>
    <col min="13" max="13" width="6.00390625" style="75" bestFit="1" customWidth="1"/>
    <col min="14" max="14" width="6.28125" style="75" customWidth="1"/>
    <col min="15" max="15" width="7.421875" style="75" bestFit="1" customWidth="1"/>
    <col min="16" max="16384" width="9.140625" style="75" customWidth="1"/>
  </cols>
  <sheetData>
    <row r="1" spans="1:15" ht="18.75">
      <c r="A1" s="5" t="s">
        <v>44</v>
      </c>
      <c r="B1" s="2"/>
      <c r="C1" s="4"/>
      <c r="D1" s="2"/>
      <c r="E1" s="2"/>
      <c r="F1" s="2"/>
      <c r="G1" s="2"/>
      <c r="H1" s="4"/>
      <c r="I1" s="4"/>
      <c r="J1" s="4"/>
      <c r="K1" s="2"/>
      <c r="L1" s="97"/>
      <c r="M1" s="4"/>
      <c r="N1" s="4"/>
      <c r="O1" s="3"/>
    </row>
    <row r="2" spans="1:15" ht="12.75">
      <c r="A2" s="2" t="s">
        <v>43</v>
      </c>
      <c r="B2" s="2"/>
      <c r="C2" s="4"/>
      <c r="D2" s="2"/>
      <c r="E2" s="2"/>
      <c r="F2" s="2"/>
      <c r="G2" s="2"/>
      <c r="H2" s="4"/>
      <c r="I2" s="4"/>
      <c r="J2" s="4"/>
      <c r="K2" s="2"/>
      <c r="L2" s="98"/>
      <c r="M2" s="4"/>
      <c r="N2" s="4"/>
      <c r="O2" s="3"/>
    </row>
    <row r="3" spans="1:15" ht="9.75" customHeight="1" thickBot="1">
      <c r="A3" s="3"/>
      <c r="B3" s="2"/>
      <c r="C3" s="4"/>
      <c r="D3" s="2"/>
      <c r="E3" s="2"/>
      <c r="F3" s="2"/>
      <c r="G3" s="2"/>
      <c r="H3" s="4"/>
      <c r="I3" s="4"/>
      <c r="J3" s="4"/>
      <c r="K3" s="2"/>
      <c r="L3" s="2"/>
      <c r="M3" s="4"/>
      <c r="N3" s="4"/>
      <c r="O3" s="3"/>
    </row>
    <row r="4" spans="1:15" ht="13.5" thickBot="1">
      <c r="A4" s="3"/>
      <c r="B4" s="2"/>
      <c r="C4" s="170">
        <v>2006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1:15" ht="48" thickBot="1">
      <c r="A5" s="47"/>
      <c r="B5" s="2"/>
      <c r="C5" s="134" t="s">
        <v>11</v>
      </c>
      <c r="D5" s="135" t="s">
        <v>12</v>
      </c>
      <c r="E5" s="135" t="s">
        <v>13</v>
      </c>
      <c r="F5" s="135" t="s">
        <v>14</v>
      </c>
      <c r="G5" s="135" t="s">
        <v>15</v>
      </c>
      <c r="H5" s="135" t="s">
        <v>16</v>
      </c>
      <c r="I5" s="135" t="s">
        <v>17</v>
      </c>
      <c r="J5" s="135" t="s">
        <v>18</v>
      </c>
      <c r="K5" s="135" t="s">
        <v>19</v>
      </c>
      <c r="L5" s="135" t="s">
        <v>20</v>
      </c>
      <c r="M5" s="135" t="s">
        <v>21</v>
      </c>
      <c r="N5" s="136" t="s">
        <v>22</v>
      </c>
      <c r="O5" s="137" t="s">
        <v>150</v>
      </c>
    </row>
    <row r="6" spans="1:15" ht="12.75">
      <c r="A6" s="154" t="s">
        <v>131</v>
      </c>
      <c r="B6" s="43" t="s">
        <v>123</v>
      </c>
      <c r="C6" s="124">
        <v>45</v>
      </c>
      <c r="D6" s="15">
        <v>58</v>
      </c>
      <c r="E6" s="15">
        <v>102</v>
      </c>
      <c r="F6" s="15">
        <v>85</v>
      </c>
      <c r="G6" s="15">
        <v>78</v>
      </c>
      <c r="H6" s="29">
        <v>91</v>
      </c>
      <c r="I6" s="29">
        <v>42</v>
      </c>
      <c r="J6" s="29">
        <v>28</v>
      </c>
      <c r="K6" s="15">
        <v>75</v>
      </c>
      <c r="L6" s="15">
        <v>56</v>
      </c>
      <c r="M6" s="29">
        <v>28</v>
      </c>
      <c r="N6" s="99">
        <v>26</v>
      </c>
      <c r="O6" s="54">
        <f aca="true" t="shared" si="0" ref="O6:O16">SUM(C6:N6)</f>
        <v>714</v>
      </c>
    </row>
    <row r="7" spans="1:15" ht="12.75">
      <c r="A7" s="155"/>
      <c r="B7" s="42" t="s">
        <v>124</v>
      </c>
      <c r="C7" s="124">
        <v>11</v>
      </c>
      <c r="D7" s="15">
        <v>8</v>
      </c>
      <c r="E7" s="15">
        <v>22</v>
      </c>
      <c r="F7" s="15">
        <v>23</v>
      </c>
      <c r="G7" s="15">
        <v>24</v>
      </c>
      <c r="H7" s="29">
        <v>15</v>
      </c>
      <c r="I7" s="29">
        <v>7</v>
      </c>
      <c r="J7" s="29">
        <v>3</v>
      </c>
      <c r="K7" s="15">
        <v>82</v>
      </c>
      <c r="L7" s="15">
        <v>89</v>
      </c>
      <c r="M7" s="29">
        <v>10</v>
      </c>
      <c r="N7" s="99">
        <v>18</v>
      </c>
      <c r="O7" s="55">
        <f t="shared" si="0"/>
        <v>312</v>
      </c>
    </row>
    <row r="8" spans="1:15" ht="12.75">
      <c r="A8" s="155"/>
      <c r="B8" s="42" t="s">
        <v>125</v>
      </c>
      <c r="C8" s="125">
        <f>257+6708</f>
        <v>6965</v>
      </c>
      <c r="D8" s="16">
        <f>284+6017</f>
        <v>6301</v>
      </c>
      <c r="E8" s="16">
        <f>353+7350</f>
        <v>7703</v>
      </c>
      <c r="F8" s="16">
        <f>330+6128</f>
        <v>6458</v>
      </c>
      <c r="G8" s="16">
        <f>523+7728</f>
        <v>8251</v>
      </c>
      <c r="H8" s="27">
        <f>409+7306</f>
        <v>7715</v>
      </c>
      <c r="I8" s="27">
        <f>144+3037</f>
        <v>3181</v>
      </c>
      <c r="J8" s="27">
        <f>195+4896</f>
        <v>5091</v>
      </c>
      <c r="K8" s="16">
        <f>386+10764</f>
        <v>11150</v>
      </c>
      <c r="L8" s="16">
        <f>277+6427</f>
        <v>6704</v>
      </c>
      <c r="M8" s="27">
        <f>286+5224</f>
        <v>5510</v>
      </c>
      <c r="N8" s="100">
        <f>286+5530</f>
        <v>5816</v>
      </c>
      <c r="O8" s="51">
        <f t="shared" si="0"/>
        <v>80845</v>
      </c>
    </row>
    <row r="9" spans="1:15" ht="12.75">
      <c r="A9" s="155"/>
      <c r="B9" s="44" t="s">
        <v>180</v>
      </c>
      <c r="C9" s="125">
        <v>319</v>
      </c>
      <c r="D9" s="16">
        <v>395</v>
      </c>
      <c r="E9" s="16">
        <v>632</v>
      </c>
      <c r="F9" s="16">
        <v>707</v>
      </c>
      <c r="G9" s="16">
        <v>1145</v>
      </c>
      <c r="H9" s="27">
        <v>702</v>
      </c>
      <c r="I9" s="27">
        <v>193</v>
      </c>
      <c r="J9" s="27">
        <v>273</v>
      </c>
      <c r="K9" s="16">
        <v>425</v>
      </c>
      <c r="L9" s="16">
        <v>360</v>
      </c>
      <c r="M9" s="27">
        <v>370</v>
      </c>
      <c r="N9" s="100">
        <v>334</v>
      </c>
      <c r="O9" s="55">
        <f t="shared" si="0"/>
        <v>5855</v>
      </c>
    </row>
    <row r="10" spans="1:15" ht="12.75">
      <c r="A10" s="155"/>
      <c r="B10" s="42" t="s">
        <v>126</v>
      </c>
      <c r="C10" s="125">
        <v>494</v>
      </c>
      <c r="D10" s="16">
        <v>572</v>
      </c>
      <c r="E10" s="16">
        <v>949</v>
      </c>
      <c r="F10" s="16">
        <v>1013</v>
      </c>
      <c r="G10" s="16">
        <v>1775</v>
      </c>
      <c r="H10" s="27">
        <v>1243</v>
      </c>
      <c r="I10" s="27">
        <v>379</v>
      </c>
      <c r="J10" s="27">
        <v>364</v>
      </c>
      <c r="K10" s="16">
        <v>691</v>
      </c>
      <c r="L10" s="16">
        <v>661</v>
      </c>
      <c r="M10" s="27">
        <v>557</v>
      </c>
      <c r="N10" s="100">
        <v>595</v>
      </c>
      <c r="O10" s="55">
        <f t="shared" si="0"/>
        <v>9293</v>
      </c>
    </row>
    <row r="11" spans="1:15" ht="12.75">
      <c r="A11" s="155"/>
      <c r="B11" s="42" t="s">
        <v>146</v>
      </c>
      <c r="C11" s="125">
        <v>67</v>
      </c>
      <c r="D11" s="16">
        <v>94</v>
      </c>
      <c r="E11" s="16">
        <v>177</v>
      </c>
      <c r="F11" s="16">
        <v>196</v>
      </c>
      <c r="G11" s="16">
        <v>269</v>
      </c>
      <c r="H11" s="27">
        <v>179</v>
      </c>
      <c r="I11" s="27">
        <v>53</v>
      </c>
      <c r="J11" s="27">
        <v>56</v>
      </c>
      <c r="K11" s="16">
        <v>95</v>
      </c>
      <c r="L11" s="16">
        <v>90</v>
      </c>
      <c r="M11" s="27">
        <v>81</v>
      </c>
      <c r="N11" s="100">
        <v>70</v>
      </c>
      <c r="O11" s="55">
        <f t="shared" si="0"/>
        <v>1427</v>
      </c>
    </row>
    <row r="12" spans="1:15" ht="12.75">
      <c r="A12" s="155"/>
      <c r="B12" s="44" t="s">
        <v>127</v>
      </c>
      <c r="C12" s="124">
        <v>228</v>
      </c>
      <c r="D12" s="15">
        <v>331</v>
      </c>
      <c r="E12" s="15">
        <v>535</v>
      </c>
      <c r="F12" s="15">
        <v>646</v>
      </c>
      <c r="G12" s="15">
        <v>970</v>
      </c>
      <c r="H12" s="29">
        <v>663</v>
      </c>
      <c r="I12" s="29">
        <v>190</v>
      </c>
      <c r="J12" s="29">
        <v>248</v>
      </c>
      <c r="K12" s="15">
        <v>380</v>
      </c>
      <c r="L12" s="15">
        <v>340</v>
      </c>
      <c r="M12" s="29">
        <v>328</v>
      </c>
      <c r="N12" s="99">
        <v>221</v>
      </c>
      <c r="O12" s="55">
        <f t="shared" si="0"/>
        <v>5080</v>
      </c>
    </row>
    <row r="13" spans="1:15" ht="12.75">
      <c r="A13" s="155"/>
      <c r="B13" s="42" t="s">
        <v>128</v>
      </c>
      <c r="C13" s="126">
        <v>40</v>
      </c>
      <c r="D13" s="26">
        <v>47</v>
      </c>
      <c r="E13" s="26">
        <v>65</v>
      </c>
      <c r="F13" s="26">
        <v>65</v>
      </c>
      <c r="G13" s="26">
        <v>100</v>
      </c>
      <c r="H13" s="30">
        <v>61</v>
      </c>
      <c r="I13" s="30">
        <v>16</v>
      </c>
      <c r="J13" s="30">
        <v>26</v>
      </c>
      <c r="K13" s="26">
        <v>45</v>
      </c>
      <c r="L13" s="26">
        <v>39</v>
      </c>
      <c r="M13" s="30">
        <v>32</v>
      </c>
      <c r="N13" s="101">
        <v>29</v>
      </c>
      <c r="O13" s="55">
        <f t="shared" si="0"/>
        <v>565</v>
      </c>
    </row>
    <row r="14" spans="1:15" ht="12.75">
      <c r="A14" s="155"/>
      <c r="B14" s="42" t="s">
        <v>129</v>
      </c>
      <c r="C14" s="125">
        <v>97</v>
      </c>
      <c r="D14" s="16">
        <v>104</v>
      </c>
      <c r="E14" s="16">
        <v>147</v>
      </c>
      <c r="F14" s="16">
        <v>181</v>
      </c>
      <c r="G14" s="16">
        <v>261</v>
      </c>
      <c r="H14" s="27">
        <v>123</v>
      </c>
      <c r="I14" s="27">
        <v>53</v>
      </c>
      <c r="J14" s="27">
        <v>77</v>
      </c>
      <c r="K14" s="16">
        <v>142</v>
      </c>
      <c r="L14" s="16">
        <v>161</v>
      </c>
      <c r="M14" s="27">
        <v>90</v>
      </c>
      <c r="N14" s="100">
        <v>58</v>
      </c>
      <c r="O14" s="55">
        <f t="shared" si="0"/>
        <v>1494</v>
      </c>
    </row>
    <row r="15" spans="1:15" ht="13.5" thickBot="1">
      <c r="A15" s="155"/>
      <c r="B15" s="46" t="s">
        <v>130</v>
      </c>
      <c r="C15" s="72">
        <v>118</v>
      </c>
      <c r="D15" s="102">
        <v>162</v>
      </c>
      <c r="E15" s="73">
        <v>198</v>
      </c>
      <c r="F15" s="102">
        <v>119</v>
      </c>
      <c r="G15" s="73">
        <v>287</v>
      </c>
      <c r="H15" s="71">
        <v>219</v>
      </c>
      <c r="I15" s="103">
        <v>111</v>
      </c>
      <c r="J15" s="71">
        <v>62</v>
      </c>
      <c r="K15" s="73">
        <v>192</v>
      </c>
      <c r="L15" s="102">
        <v>196</v>
      </c>
      <c r="M15" s="71">
        <v>147</v>
      </c>
      <c r="N15" s="127">
        <v>165</v>
      </c>
      <c r="O15" s="56">
        <f t="shared" si="0"/>
        <v>1976</v>
      </c>
    </row>
    <row r="16" spans="1:15" ht="13.5" thickBot="1">
      <c r="A16" s="156"/>
      <c r="B16" s="35" t="s">
        <v>143</v>
      </c>
      <c r="C16" s="128">
        <f aca="true" t="shared" si="1" ref="C16:N16">SUM(C6:C15)</f>
        <v>8384</v>
      </c>
      <c r="D16" s="69">
        <f t="shared" si="1"/>
        <v>8072</v>
      </c>
      <c r="E16" s="69">
        <f t="shared" si="1"/>
        <v>10530</v>
      </c>
      <c r="F16" s="69">
        <f t="shared" si="1"/>
        <v>9493</v>
      </c>
      <c r="G16" s="69">
        <f t="shared" si="1"/>
        <v>13160</v>
      </c>
      <c r="H16" s="69">
        <f t="shared" si="1"/>
        <v>11011</v>
      </c>
      <c r="I16" s="69">
        <f t="shared" si="1"/>
        <v>4225</v>
      </c>
      <c r="J16" s="69">
        <f t="shared" si="1"/>
        <v>6228</v>
      </c>
      <c r="K16" s="69">
        <f t="shared" si="1"/>
        <v>13277</v>
      </c>
      <c r="L16" s="69">
        <f t="shared" si="1"/>
        <v>8696</v>
      </c>
      <c r="M16" s="69">
        <f t="shared" si="1"/>
        <v>7153</v>
      </c>
      <c r="N16" s="104">
        <f t="shared" si="1"/>
        <v>7332</v>
      </c>
      <c r="O16" s="63">
        <f t="shared" si="0"/>
        <v>107561</v>
      </c>
    </row>
    <row r="19" ht="18.75">
      <c r="A19" s="5" t="s">
        <v>45</v>
      </c>
    </row>
    <row r="20" ht="12.75">
      <c r="A20" s="2" t="s">
        <v>43</v>
      </c>
    </row>
    <row r="21" ht="9.75" customHeight="1" thickBot="1">
      <c r="A21" s="10" t="s">
        <v>36</v>
      </c>
    </row>
    <row r="22" spans="1:15" ht="13.5" thickBot="1">
      <c r="A22" s="3"/>
      <c r="B22" s="2"/>
      <c r="C22" s="170">
        <v>2006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3"/>
    </row>
    <row r="23" spans="1:15" ht="48" thickBot="1">
      <c r="A23" s="47"/>
      <c r="B23" s="2"/>
      <c r="C23" s="134" t="s">
        <v>11</v>
      </c>
      <c r="D23" s="135" t="s">
        <v>12</v>
      </c>
      <c r="E23" s="135" t="s">
        <v>13</v>
      </c>
      <c r="F23" s="135" t="s">
        <v>14</v>
      </c>
      <c r="G23" s="135" t="s">
        <v>15</v>
      </c>
      <c r="H23" s="135" t="s">
        <v>16</v>
      </c>
      <c r="I23" s="135" t="s">
        <v>17</v>
      </c>
      <c r="J23" s="135" t="s">
        <v>18</v>
      </c>
      <c r="K23" s="135" t="s">
        <v>19</v>
      </c>
      <c r="L23" s="135" t="s">
        <v>20</v>
      </c>
      <c r="M23" s="135" t="s">
        <v>21</v>
      </c>
      <c r="N23" s="136" t="s">
        <v>22</v>
      </c>
      <c r="O23" s="137" t="s">
        <v>150</v>
      </c>
    </row>
    <row r="24" spans="1:15" ht="12.75">
      <c r="A24" s="174" t="s">
        <v>9</v>
      </c>
      <c r="B24" s="45" t="s">
        <v>132</v>
      </c>
      <c r="C24" s="106">
        <v>1057</v>
      </c>
      <c r="D24" s="76">
        <v>1336</v>
      </c>
      <c r="E24" s="76">
        <v>2244</v>
      </c>
      <c r="F24" s="76">
        <v>2609</v>
      </c>
      <c r="G24" s="76">
        <v>4172</v>
      </c>
      <c r="H24" s="107">
        <v>2639</v>
      </c>
      <c r="I24" s="107">
        <v>752</v>
      </c>
      <c r="J24" s="107">
        <v>763</v>
      </c>
      <c r="K24" s="76">
        <v>1292</v>
      </c>
      <c r="L24" s="76">
        <v>1202</v>
      </c>
      <c r="M24" s="107">
        <v>1095</v>
      </c>
      <c r="N24" s="108">
        <v>962</v>
      </c>
      <c r="O24" s="54">
        <f aca="true" t="shared" si="2" ref="O24:O30">SUM(C24:N24)</f>
        <v>20123</v>
      </c>
    </row>
    <row r="25" spans="1:15" ht="12.75">
      <c r="A25" s="175"/>
      <c r="B25" s="42" t="s">
        <v>74</v>
      </c>
      <c r="C25" s="106">
        <v>1138</v>
      </c>
      <c r="D25" s="76">
        <v>1191</v>
      </c>
      <c r="E25" s="76">
        <v>1443</v>
      </c>
      <c r="F25" s="76">
        <v>1122</v>
      </c>
      <c r="G25" s="76">
        <v>1364</v>
      </c>
      <c r="H25" s="107">
        <v>1182</v>
      </c>
      <c r="I25" s="107">
        <v>534</v>
      </c>
      <c r="J25" s="107">
        <v>1047</v>
      </c>
      <c r="K25" s="76">
        <v>2352</v>
      </c>
      <c r="L25" s="76">
        <v>1399</v>
      </c>
      <c r="M25" s="107">
        <v>1101</v>
      </c>
      <c r="N25" s="108">
        <v>1117</v>
      </c>
      <c r="O25" s="55">
        <f t="shared" si="2"/>
        <v>14990</v>
      </c>
    </row>
    <row r="26" spans="1:15" ht="12.75">
      <c r="A26" s="175"/>
      <c r="B26" s="42" t="s">
        <v>80</v>
      </c>
      <c r="C26" s="109">
        <v>11</v>
      </c>
      <c r="D26" s="65">
        <v>14</v>
      </c>
      <c r="E26" s="65">
        <v>28</v>
      </c>
      <c r="F26" s="65">
        <v>18</v>
      </c>
      <c r="G26" s="65">
        <v>30</v>
      </c>
      <c r="H26" s="110">
        <v>11</v>
      </c>
      <c r="I26" s="110">
        <v>4</v>
      </c>
      <c r="J26" s="110">
        <v>8</v>
      </c>
      <c r="K26" s="65">
        <v>62</v>
      </c>
      <c r="L26" s="65">
        <v>50</v>
      </c>
      <c r="M26" s="110">
        <v>13</v>
      </c>
      <c r="N26" s="111">
        <v>13</v>
      </c>
      <c r="O26" s="51">
        <f t="shared" si="2"/>
        <v>262</v>
      </c>
    </row>
    <row r="27" spans="1:15" ht="12.75">
      <c r="A27" s="175"/>
      <c r="B27" s="44" t="s">
        <v>91</v>
      </c>
      <c r="C27" s="109">
        <v>6129</v>
      </c>
      <c r="D27" s="65">
        <v>5456</v>
      </c>
      <c r="E27" s="65">
        <v>6742</v>
      </c>
      <c r="F27" s="65">
        <v>5703</v>
      </c>
      <c r="G27" s="65">
        <v>7537</v>
      </c>
      <c r="H27" s="110">
        <v>7096</v>
      </c>
      <c r="I27" s="110">
        <v>2913</v>
      </c>
      <c r="J27" s="110">
        <v>4388</v>
      </c>
      <c r="K27" s="65">
        <v>9490</v>
      </c>
      <c r="L27" s="65">
        <v>5970</v>
      </c>
      <c r="M27" s="110">
        <v>4923</v>
      </c>
      <c r="N27" s="111">
        <v>5202</v>
      </c>
      <c r="O27" s="55">
        <f t="shared" si="2"/>
        <v>71549</v>
      </c>
    </row>
    <row r="28" spans="1:15" ht="12.75">
      <c r="A28" s="175"/>
      <c r="B28" s="42" t="s">
        <v>141</v>
      </c>
      <c r="C28" s="109">
        <v>48</v>
      </c>
      <c r="D28" s="65">
        <v>74</v>
      </c>
      <c r="E28" s="65">
        <v>71</v>
      </c>
      <c r="F28" s="65">
        <v>41</v>
      </c>
      <c r="G28" s="65">
        <v>53</v>
      </c>
      <c r="H28" s="110">
        <v>83</v>
      </c>
      <c r="I28" s="110">
        <v>22</v>
      </c>
      <c r="J28" s="110">
        <v>21</v>
      </c>
      <c r="K28" s="65">
        <v>78</v>
      </c>
      <c r="L28" s="65">
        <v>75</v>
      </c>
      <c r="M28" s="110">
        <v>19</v>
      </c>
      <c r="N28" s="111">
        <v>38</v>
      </c>
      <c r="O28" s="55">
        <f t="shared" si="2"/>
        <v>623</v>
      </c>
    </row>
    <row r="29" spans="1:15" ht="13.5" thickBot="1">
      <c r="A29" s="175"/>
      <c r="B29" s="105" t="s">
        <v>122</v>
      </c>
      <c r="C29" s="109">
        <v>1</v>
      </c>
      <c r="D29" s="65">
        <v>1</v>
      </c>
      <c r="E29" s="65">
        <v>2</v>
      </c>
      <c r="F29" s="65">
        <v>0</v>
      </c>
      <c r="G29" s="65">
        <v>4</v>
      </c>
      <c r="H29" s="110">
        <v>0</v>
      </c>
      <c r="I29" s="110">
        <v>0</v>
      </c>
      <c r="J29" s="110">
        <v>1</v>
      </c>
      <c r="K29" s="65">
        <v>3</v>
      </c>
      <c r="L29" s="65">
        <v>0</v>
      </c>
      <c r="M29" s="110">
        <v>2</v>
      </c>
      <c r="N29" s="111">
        <v>0</v>
      </c>
      <c r="O29" s="56">
        <f t="shared" si="2"/>
        <v>14</v>
      </c>
    </row>
    <row r="30" spans="1:15" ht="13.5" thickBot="1">
      <c r="A30" s="156"/>
      <c r="B30" s="94" t="s">
        <v>143</v>
      </c>
      <c r="C30" s="70">
        <f aca="true" t="shared" si="3" ref="C30:N30">SUM(C24:C29)</f>
        <v>8384</v>
      </c>
      <c r="D30" s="69">
        <f t="shared" si="3"/>
        <v>8072</v>
      </c>
      <c r="E30" s="69">
        <f t="shared" si="3"/>
        <v>10530</v>
      </c>
      <c r="F30" s="69">
        <f t="shared" si="3"/>
        <v>9493</v>
      </c>
      <c r="G30" s="69">
        <f t="shared" si="3"/>
        <v>13160</v>
      </c>
      <c r="H30" s="69">
        <f t="shared" si="3"/>
        <v>11011</v>
      </c>
      <c r="I30" s="69">
        <f t="shared" si="3"/>
        <v>4225</v>
      </c>
      <c r="J30" s="69">
        <f t="shared" si="3"/>
        <v>6228</v>
      </c>
      <c r="K30" s="69">
        <f t="shared" si="3"/>
        <v>13277</v>
      </c>
      <c r="L30" s="69">
        <f t="shared" si="3"/>
        <v>8696</v>
      </c>
      <c r="M30" s="69">
        <f t="shared" si="3"/>
        <v>7153</v>
      </c>
      <c r="N30" s="104">
        <f t="shared" si="3"/>
        <v>7332</v>
      </c>
      <c r="O30" s="63">
        <f t="shared" si="2"/>
        <v>107561</v>
      </c>
    </row>
  </sheetData>
  <sheetProtection/>
  <mergeCells count="4">
    <mergeCell ref="C4:O4"/>
    <mergeCell ref="A6:A16"/>
    <mergeCell ref="C22:O22"/>
    <mergeCell ref="A24:A3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2007-10-09T10:24:48Z</cp:lastPrinted>
  <dcterms:created xsi:type="dcterms:W3CDTF">2006-02-24T09:38:25Z</dcterms:created>
  <dcterms:modified xsi:type="dcterms:W3CDTF">2010-04-19T07:52:38Z</dcterms:modified>
  <cp:category/>
  <cp:version/>
  <cp:contentType/>
  <cp:contentStatus/>
</cp:coreProperties>
</file>