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4260" tabRatio="601" activeTab="0"/>
  </bookViews>
  <sheets>
    <sheet name="8.1" sheetId="1" r:id="rId1"/>
    <sheet name="8.2" sheetId="2" r:id="rId2"/>
    <sheet name="8.3" sheetId="3" r:id="rId3"/>
    <sheet name="8.4" sheetId="4" r:id="rId4"/>
    <sheet name="8.5" sheetId="5" r:id="rId5"/>
    <sheet name="8.6" sheetId="6" r:id="rId6"/>
    <sheet name="8.7" sheetId="7" r:id="rId7"/>
    <sheet name="8.8" sheetId="8" r:id="rId8"/>
    <sheet name="8.9-10" sheetId="9" r:id="rId9"/>
    <sheet name="8.11" sheetId="10" r:id="rId10"/>
    <sheet name="8.12" sheetId="11" r:id="rId11"/>
    <sheet name="8.13" sheetId="12" r:id="rId12"/>
    <sheet name="8.14" sheetId="13" r:id="rId13"/>
    <sheet name="8.15" sheetId="14" r:id="rId14"/>
    <sheet name="8.16-17-18-19-20-21" sheetId="15" r:id="rId15"/>
  </sheets>
  <definedNames/>
  <calcPr fullCalcOnLoad="1"/>
</workbook>
</file>

<file path=xl/sharedStrings.xml><?xml version="1.0" encoding="utf-8"?>
<sst xmlns="http://schemas.openxmlformats.org/spreadsheetml/2006/main" count="1915" uniqueCount="665">
  <si>
    <t>Number of red numbers</t>
  </si>
  <si>
    <t>Source:  Lebanese Commuting Company</t>
  </si>
  <si>
    <t>Number of Lanes in 2004</t>
  </si>
  <si>
    <t>Number of Lanes in 2005</t>
  </si>
  <si>
    <t>Number of Lanes in 2006</t>
  </si>
  <si>
    <t>Number of Lanes in 2007</t>
  </si>
  <si>
    <t>Sum of buses per Lane in 2004</t>
  </si>
  <si>
    <t>Total 2004</t>
  </si>
  <si>
    <t>Sum of buses per Lane in 2005</t>
  </si>
  <si>
    <t>Sum of buses per Lane in 2006</t>
  </si>
  <si>
    <t>Sum of buses per Lane in 2007</t>
  </si>
  <si>
    <t>Total 2006</t>
  </si>
  <si>
    <t>Total 2005</t>
  </si>
  <si>
    <t>Table 8.14 - Private collective transport: Type of employees by Mohafazat</t>
  </si>
  <si>
    <t>Employee type</t>
  </si>
  <si>
    <t>Mount Lebanon</t>
  </si>
  <si>
    <t>Nabatieh</t>
  </si>
  <si>
    <t>Male</t>
  </si>
  <si>
    <t>Female</t>
  </si>
  <si>
    <t>Driver</t>
  </si>
  <si>
    <t>Controller</t>
  </si>
  <si>
    <t>Parking</t>
  </si>
  <si>
    <t>Maintenance</t>
  </si>
  <si>
    <t>Cleaning</t>
  </si>
  <si>
    <t>Administration</t>
  </si>
  <si>
    <t>December 2004</t>
  </si>
  <si>
    <t>December 2005</t>
  </si>
  <si>
    <t>December 2006</t>
  </si>
  <si>
    <t>Operations</t>
  </si>
  <si>
    <t>Beirut</t>
  </si>
  <si>
    <t>Bekaa</t>
  </si>
  <si>
    <t>North Lebanon</t>
  </si>
  <si>
    <t>South Lebanon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</si>
  <si>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</si>
  <si>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</si>
  <si>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</si>
  <si>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</si>
  <si>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</si>
  <si>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</si>
  <si>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</si>
  <si>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</si>
  <si>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</si>
  <si>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</si>
  <si>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</si>
  <si>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2007</t>
  </si>
  <si>
    <t>Febraury</t>
  </si>
  <si>
    <t>Arrivals</t>
  </si>
  <si>
    <t>Departures</t>
  </si>
  <si>
    <t>Passengers</t>
  </si>
  <si>
    <t>L1</t>
  </si>
  <si>
    <t>L2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</si>
  <si>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</si>
  <si>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</si>
  <si>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</si>
  <si>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</si>
  <si>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</si>
  <si>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</si>
  <si>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</si>
  <si>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</si>
  <si>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</si>
  <si>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L14</t>
  </si>
  <si>
    <t>L15</t>
  </si>
  <si>
    <t>L16</t>
  </si>
  <si>
    <t>L18</t>
  </si>
  <si>
    <t>Total</t>
  </si>
  <si>
    <t>Mohafazat</t>
  </si>
  <si>
    <t>ABJ</t>
  </si>
  <si>
    <t>ACC</t>
  </si>
  <si>
    <t>ADD</t>
  </si>
  <si>
    <t>ALA</t>
  </si>
  <si>
    <t>ALG</t>
  </si>
  <si>
    <t>ALP</t>
  </si>
  <si>
    <t>ALY</t>
  </si>
  <si>
    <t>AMM</t>
  </si>
  <si>
    <t>AMS</t>
  </si>
  <si>
    <t>ARN</t>
  </si>
  <si>
    <t>ATH</t>
  </si>
  <si>
    <t>AUH</t>
  </si>
  <si>
    <t>BAH</t>
  </si>
  <si>
    <t>BEG</t>
  </si>
  <si>
    <t>BEN</t>
  </si>
  <si>
    <t>BGW</t>
  </si>
  <si>
    <t>BKO</t>
  </si>
  <si>
    <t>BRU</t>
  </si>
  <si>
    <t>BSL</t>
  </si>
  <si>
    <t>BSR</t>
  </si>
  <si>
    <t>BUD</t>
  </si>
  <si>
    <t>CAI</t>
  </si>
  <si>
    <t>CDG</t>
  </si>
  <si>
    <t>CEQ</t>
  </si>
  <si>
    <t>CMN</t>
  </si>
  <si>
    <t>CPH</t>
  </si>
  <si>
    <t>DAM</t>
  </si>
  <si>
    <t>DEL</t>
  </si>
  <si>
    <t>DMM</t>
  </si>
  <si>
    <t>DOH</t>
  </si>
  <si>
    <t>DXB</t>
  </si>
  <si>
    <t>ESB</t>
  </si>
  <si>
    <t>EVX</t>
  </si>
  <si>
    <t>FCO</t>
  </si>
  <si>
    <t>FRA</t>
  </si>
  <si>
    <t>GVA</t>
  </si>
  <si>
    <t>HEL</t>
  </si>
  <si>
    <t>HRG</t>
  </si>
  <si>
    <t>HYD</t>
  </si>
  <si>
    <t>IST</t>
  </si>
  <si>
    <t>JED</t>
  </si>
  <si>
    <t>KAN</t>
  </si>
  <si>
    <t>KBP</t>
  </si>
  <si>
    <t>KHI</t>
  </si>
  <si>
    <t>KMG</t>
  </si>
  <si>
    <t>KRT</t>
  </si>
  <si>
    <t>KUL</t>
  </si>
  <si>
    <t>KWI</t>
  </si>
  <si>
    <t>LBG</t>
  </si>
  <si>
    <t>LCA</t>
  </si>
  <si>
    <t>LHR</t>
  </si>
  <si>
    <t>LOS</t>
  </si>
  <si>
    <t>LTK</t>
  </si>
  <si>
    <t>LTN</t>
  </si>
  <si>
    <t>LUX</t>
  </si>
  <si>
    <t>MAD</t>
  </si>
  <si>
    <t>MCT</t>
  </si>
  <si>
    <t>MED</t>
  </si>
  <si>
    <t>MSQ</t>
  </si>
  <si>
    <t>MVB</t>
  </si>
  <si>
    <t>LXR</t>
  </si>
  <si>
    <t>AGA</t>
  </si>
  <si>
    <t>DOK</t>
  </si>
  <si>
    <t>DBV</t>
  </si>
  <si>
    <t>EVN</t>
  </si>
  <si>
    <t>ETZ</t>
  </si>
  <si>
    <t>FLR</t>
  </si>
  <si>
    <t>LGW</t>
  </si>
  <si>
    <t>MIR</t>
  </si>
  <si>
    <t>ODS</t>
  </si>
  <si>
    <t>THF</t>
  </si>
  <si>
    <t>TIF</t>
  </si>
  <si>
    <t>MXP</t>
  </si>
  <si>
    <t>NCE</t>
  </si>
  <si>
    <t>OTP</t>
  </si>
  <si>
    <t>PFO</t>
  </si>
  <si>
    <t>PMI</t>
  </si>
  <si>
    <t>PMO</t>
  </si>
  <si>
    <t>POR</t>
  </si>
  <si>
    <t>PRG</t>
  </si>
  <si>
    <t>PSA</t>
  </si>
  <si>
    <t>PVT</t>
  </si>
  <si>
    <t>RUH</t>
  </si>
  <si>
    <t>SAH</t>
  </si>
  <si>
    <t>SHJ</t>
  </si>
  <si>
    <t>SNN</t>
  </si>
  <si>
    <t>SOF</t>
  </si>
  <si>
    <t>SSH</t>
  </si>
  <si>
    <t>SVO</t>
  </si>
  <si>
    <t>SZG</t>
  </si>
  <si>
    <t>THR</t>
  </si>
  <si>
    <t>TIP</t>
  </si>
  <si>
    <t>TLS</t>
  </si>
  <si>
    <t>TNG</t>
  </si>
  <si>
    <t>TRC</t>
  </si>
  <si>
    <t>TRS</t>
  </si>
  <si>
    <t>TUN</t>
  </si>
  <si>
    <t>VAR</t>
  </si>
  <si>
    <t>WAW</t>
  </si>
  <si>
    <t>YAO</t>
  </si>
  <si>
    <t>YYR</t>
  </si>
  <si>
    <t>ZAG</t>
  </si>
  <si>
    <t>ZRH</t>
  </si>
  <si>
    <t>ABV</t>
  </si>
  <si>
    <t>ADA</t>
  </si>
  <si>
    <t>ADJ</t>
  </si>
  <si>
    <t>AGP</t>
  </si>
  <si>
    <t>AQJ</t>
  </si>
  <si>
    <t>CIA</t>
  </si>
  <si>
    <t>BCN</t>
  </si>
  <si>
    <t>DAR</t>
  </si>
  <si>
    <t>DUB</t>
  </si>
  <si>
    <t>FJR</t>
  </si>
  <si>
    <t>HKG</t>
  </si>
  <si>
    <t>KZN</t>
  </si>
  <si>
    <t>LDE</t>
  </si>
  <si>
    <t>LFW</t>
  </si>
  <si>
    <t>LIS</t>
  </si>
  <si>
    <t>NDJ</t>
  </si>
  <si>
    <t>NUE</t>
  </si>
  <si>
    <t>SIN</t>
  </si>
  <si>
    <t>SKP</t>
  </si>
  <si>
    <t>STR</t>
  </si>
  <si>
    <t>TXL</t>
  </si>
  <si>
    <t>VCE</t>
  </si>
  <si>
    <t>AAN</t>
  </si>
  <si>
    <t>AYT</t>
  </si>
  <si>
    <t>BDN</t>
  </si>
  <si>
    <t>BDS</t>
  </si>
  <si>
    <t>BVA</t>
  </si>
  <si>
    <t>BZV</t>
  </si>
  <si>
    <t>FDH</t>
  </si>
  <si>
    <t>HER</t>
  </si>
  <si>
    <t>JMK</t>
  </si>
  <si>
    <t>LEI</t>
  </si>
  <si>
    <t>LIL</t>
  </si>
  <si>
    <t>MLA</t>
  </si>
  <si>
    <t>MUC</t>
  </si>
  <si>
    <t>NAP</t>
  </si>
  <si>
    <t>ORE</t>
  </si>
  <si>
    <t>RKT</t>
  </si>
  <si>
    <t>SAW</t>
  </si>
  <si>
    <t>SKG</t>
  </si>
  <si>
    <t>STN</t>
  </si>
  <si>
    <t>TBS</t>
  </si>
  <si>
    <t>VIE</t>
  </si>
  <si>
    <t>ADB</t>
  </si>
  <si>
    <t>DKR</t>
  </si>
  <si>
    <t>JIB</t>
  </si>
  <si>
    <t>KTW</t>
  </si>
  <si>
    <t>LHE</t>
  </si>
  <si>
    <t>MRS</t>
  </si>
  <si>
    <t>RBA</t>
  </si>
  <si>
    <t>BOJ</t>
  </si>
  <si>
    <t>BXN</t>
  </si>
  <si>
    <t>CFU</t>
  </si>
  <si>
    <t>DUS</t>
  </si>
  <si>
    <t>INN</t>
  </si>
  <si>
    <t>JFK</t>
  </si>
  <si>
    <t>KTM</t>
  </si>
  <si>
    <t>LYS</t>
  </si>
  <si>
    <t>OLB</t>
  </si>
  <si>
    <t>OMO</t>
  </si>
  <si>
    <t>RHO</t>
  </si>
  <si>
    <t>SJJ</t>
  </si>
  <si>
    <t>YVA</t>
  </si>
  <si>
    <t>BJL</t>
  </si>
  <si>
    <t>CGN</t>
  </si>
  <si>
    <t>DLM</t>
  </si>
  <si>
    <t>LBV</t>
  </si>
  <si>
    <t>VKO</t>
  </si>
  <si>
    <t>BOM</t>
  </si>
  <si>
    <t>BTS</t>
  </si>
  <si>
    <t>GOT</t>
  </si>
  <si>
    <t>HAJ</t>
  </si>
  <si>
    <t>ISB</t>
  </si>
  <si>
    <t>KRR</t>
  </si>
  <si>
    <t>MMX</t>
  </si>
  <si>
    <t>RAK</t>
  </si>
  <si>
    <t>SCQ</t>
  </si>
  <si>
    <t>VLC</t>
  </si>
  <si>
    <t>SIP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</si>
  <si>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</si>
  <si>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</si>
  <si>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</si>
  <si>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</si>
  <si>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</si>
  <si>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</si>
  <si>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</si>
  <si>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</si>
  <si>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</si>
  <si>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</si>
  <si>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</si>
  <si>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</si>
  <si>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CTA</t>
  </si>
  <si>
    <t>DRS</t>
  </si>
  <si>
    <t>IAD</t>
  </si>
  <si>
    <t>SEB</t>
  </si>
  <si>
    <t>SXF</t>
  </si>
  <si>
    <t>ASM</t>
  </si>
  <si>
    <t>TIA</t>
  </si>
  <si>
    <t>BRQ</t>
  </si>
  <si>
    <t>HAM</t>
  </si>
  <si>
    <t>PSR</t>
  </si>
  <si>
    <t>Imported and exported cargo</t>
  </si>
  <si>
    <t>Daily bulletins number</t>
  </si>
  <si>
    <t>Port revenues in USD</t>
  </si>
  <si>
    <t>Port revenues in LBP</t>
  </si>
  <si>
    <t>Total port revenues in USD</t>
  </si>
  <si>
    <t>Sources : Ports of Beirut, Tripoli &amp; Tyr</t>
  </si>
  <si>
    <t>Port of Beirut</t>
  </si>
  <si>
    <t>Incoming ships &amp; cars</t>
  </si>
  <si>
    <t>Cargo</t>
  </si>
  <si>
    <t>Free Tarde zone and Transit</t>
  </si>
  <si>
    <t>Port of Tripoli</t>
  </si>
  <si>
    <t>Ships</t>
  </si>
  <si>
    <t>Port of Tyr</t>
  </si>
  <si>
    <t>Port of Saida</t>
  </si>
  <si>
    <t>Port of Jounieh</t>
  </si>
  <si>
    <t>Port of Jieh &amp; Zahrani</t>
  </si>
  <si>
    <t>Incoming &amp; outgoing tankers</t>
  </si>
  <si>
    <t>Tons of oil</t>
  </si>
  <si>
    <t>* Tons</t>
  </si>
  <si>
    <t>Capacity*</t>
  </si>
  <si>
    <t>Sailing boats</t>
  </si>
  <si>
    <t>Disembarked containers</t>
  </si>
  <si>
    <t>Embarked containers</t>
  </si>
  <si>
    <t>Imported cars</t>
  </si>
  <si>
    <t>Unloaded Cargo*</t>
  </si>
  <si>
    <t>Loaded Cargo*</t>
  </si>
  <si>
    <t>Unloaded animals (number)</t>
  </si>
  <si>
    <t>Loaded animals (number)</t>
  </si>
  <si>
    <t>Disembarked</t>
  </si>
  <si>
    <t>Embarked</t>
  </si>
  <si>
    <t>Transit</t>
  </si>
  <si>
    <t>Disembarked tourists</t>
  </si>
  <si>
    <t>Local consumption in tons</t>
  </si>
  <si>
    <t>Transit in tons</t>
  </si>
  <si>
    <t>Total Free trade zone in tons</t>
  </si>
  <si>
    <t>Customs transit in tons</t>
  </si>
  <si>
    <t>Total of transit trafic in tons</t>
  </si>
  <si>
    <t>Incoming ships</t>
  </si>
  <si>
    <t>Outgoing ships</t>
  </si>
  <si>
    <t>Table 8.2 - Sea Transport - Cont. 1</t>
  </si>
  <si>
    <t>Source:  Compagnie de Gestion et d'Exploitation du Port de Beyrouth</t>
  </si>
  <si>
    <t>Unloaded Cargo</t>
  </si>
  <si>
    <t>Living stock</t>
  </si>
  <si>
    <t>Electric appliances</t>
  </si>
  <si>
    <t>Asphalt</t>
  </si>
  <si>
    <t>Cars, accessories</t>
  </si>
  <si>
    <t>Wheat</t>
  </si>
  <si>
    <t>Wood for construction</t>
  </si>
  <si>
    <t>Wood and wood works</t>
  </si>
  <si>
    <t>Beverages, Alcohols</t>
  </si>
  <si>
    <t>Coffee, tea &amp; spices</t>
  </si>
  <si>
    <t>Liquid hydrocarbures</t>
  </si>
  <si>
    <t>Cereals</t>
  </si>
  <si>
    <t>Coal</t>
  </si>
  <si>
    <t>Cement &amp; similar</t>
  </si>
  <si>
    <t>Canned food</t>
  </si>
  <si>
    <t>Cotton &amp;  remainings</t>
  </si>
  <si>
    <t>Colors</t>
  </si>
  <si>
    <t>Fertilizers</t>
  </si>
  <si>
    <t>Flour</t>
  </si>
  <si>
    <t>Iron, Copper and their products</t>
  </si>
  <si>
    <t>Fresh &amp; dry fruits</t>
  </si>
  <si>
    <t>Glucose &amp; Molasses</t>
  </si>
  <si>
    <t>Oliagenous seeds</t>
  </si>
  <si>
    <t>Miscellaneous seeds</t>
  </si>
  <si>
    <t>Oils &amp; mineral grease</t>
  </si>
  <si>
    <t>Oils &amp; vegetarian grease</t>
  </si>
  <si>
    <t>Whool</t>
  </si>
  <si>
    <t>Milk &amp; milk products</t>
  </si>
  <si>
    <t>Fresh &amp; dry vegetables</t>
  </si>
  <si>
    <t>Equipments &amp; accessories</t>
  </si>
  <si>
    <t>Construction material</t>
  </si>
  <si>
    <t>Iron minerals</t>
  </si>
  <si>
    <t>Ognons</t>
  </si>
  <si>
    <t>Oranges &amp; Lemons</t>
  </si>
  <si>
    <t>Phosphats</t>
  </si>
  <si>
    <t>Paper &amp; paperboard</t>
  </si>
  <si>
    <t>Leather &amp; skins</t>
  </si>
  <si>
    <t>Wheels, air chamber</t>
  </si>
  <si>
    <t>Potato</t>
  </si>
  <si>
    <t>Other alimentary products</t>
  </si>
  <si>
    <t>Pharmaceuticals</t>
  </si>
  <si>
    <t>Rice</t>
  </si>
  <si>
    <t>Salt</t>
  </si>
  <si>
    <t>Hay</t>
  </si>
  <si>
    <t>Sugar</t>
  </si>
  <si>
    <t>Textiles</t>
  </si>
  <si>
    <t>Animal food</t>
  </si>
  <si>
    <t>Glass &amp; Glass works</t>
  </si>
  <si>
    <t>Clothes</t>
  </si>
  <si>
    <t>Other merchandises</t>
  </si>
  <si>
    <t>Isolated lot &lt; 5 tones</t>
  </si>
  <si>
    <t>Liquid Gas</t>
  </si>
  <si>
    <t>Loaded Cargo</t>
  </si>
  <si>
    <t>Cargo loaded from Beirut in tons</t>
  </si>
  <si>
    <t>Phosphates</t>
  </si>
  <si>
    <t>Paper and paperboard</t>
  </si>
  <si>
    <t>Isolated lot &lt; 5 tons</t>
  </si>
  <si>
    <t>Table 8.5 - Air transport</t>
  </si>
  <si>
    <t>Source : General Direction of Civil Aviation</t>
  </si>
  <si>
    <t>Rafic Hariri International Airport</t>
  </si>
  <si>
    <t>Aircrafts</t>
  </si>
  <si>
    <t>Passengers' number</t>
  </si>
  <si>
    <t>Mail in Tons</t>
  </si>
  <si>
    <t>Total cargo and mail in tons</t>
  </si>
  <si>
    <t xml:space="preserve">Total passengers </t>
  </si>
  <si>
    <t xml:space="preserve"> Transit</t>
  </si>
  <si>
    <t>Total passengers &amp; transit</t>
  </si>
  <si>
    <t>Unloaded</t>
  </si>
  <si>
    <t>Loaded</t>
  </si>
  <si>
    <t>Tons of cargo</t>
  </si>
  <si>
    <t>Table 8.6 - Air transport: Landing aircraft by airport</t>
  </si>
  <si>
    <t xml:space="preserve">Airport % </t>
  </si>
  <si>
    <t>Airport</t>
  </si>
  <si>
    <t>Table 8.6 - Air transport: Landing aircraft by airport - Cont. 1</t>
  </si>
  <si>
    <t>Table 8.6 - Air transport: Landing aircraft by airport - Cont. 2</t>
  </si>
  <si>
    <t>Table 8.6 - Air transport: Landing aircraft by airport - Cont. 3</t>
  </si>
  <si>
    <t>Table 8.7 - Air transport: Taking-off aircraft by airport</t>
  </si>
  <si>
    <t>Table 8.7 - Air transport: Taking-off aircraft by airport - Cont. 1</t>
  </si>
  <si>
    <t>Table 8.7 - Air transport: Taking-off aircraft by airport - Cont. 2</t>
  </si>
  <si>
    <t>Table 8.7 - Air transport: Taking-off aircraft by airport - Cont. 3</t>
  </si>
  <si>
    <t>Table 8.8 - Total Airlines/Agents Net Issues in USD</t>
  </si>
  <si>
    <t>Source:  IATA</t>
  </si>
  <si>
    <t>2004 Net Cash Sales</t>
  </si>
  <si>
    <t>2005 Net Cash Sales</t>
  </si>
  <si>
    <t>2006 Net Cash Sales</t>
  </si>
  <si>
    <t>2007 Net Cash Sales</t>
  </si>
  <si>
    <t>Ministry of Transport, Office of Railways &amp; Collective Transport</t>
  </si>
  <si>
    <t>Beirut &amp; suburb</t>
  </si>
  <si>
    <t>Average number of working buses</t>
  </si>
  <si>
    <t>Crossed Km*</t>
  </si>
  <si>
    <t>Approximate number of  passengers</t>
  </si>
  <si>
    <t>Tripoli &amp; suburbs</t>
  </si>
  <si>
    <t>*Approximate values</t>
  </si>
  <si>
    <t>Source: Syndicate of Taxi Drivers in Beirut</t>
  </si>
  <si>
    <t>Since 1990 till 2007</t>
  </si>
  <si>
    <t>Recorded vehicle stocking</t>
  </si>
  <si>
    <t>Source:  Ministry of Interior</t>
  </si>
  <si>
    <t>Private cars</t>
  </si>
  <si>
    <t>Hiring cars</t>
  </si>
  <si>
    <t>Private trucks</t>
  </si>
  <si>
    <t>Hiring trucks</t>
  </si>
  <si>
    <t>Private buses</t>
  </si>
  <si>
    <t>Hiring buses</t>
  </si>
  <si>
    <t>Motorcycles</t>
  </si>
  <si>
    <t>Tractors</t>
  </si>
  <si>
    <t>Publics works</t>
  </si>
  <si>
    <t>Source: General Directorate of Interior Security Force</t>
  </si>
  <si>
    <t>Accidents nature</t>
  </si>
  <si>
    <t>Collisions</t>
  </si>
  <si>
    <t>Pedestrian</t>
  </si>
  <si>
    <t>Against object</t>
  </si>
  <si>
    <t>Car turn</t>
  </si>
  <si>
    <t>Accident</t>
  </si>
  <si>
    <t>Killed</t>
  </si>
  <si>
    <t>Injured</t>
  </si>
  <si>
    <t>Airport Name</t>
  </si>
  <si>
    <t>Al Ain (AAN) United Arab Emirates</t>
  </si>
  <si>
    <t>Felix Houphouet Boigny (ABJ) Cote D'Ivoire (Ivory Coast)</t>
  </si>
  <si>
    <t>Nnamdi Azikiwe International Airport (ABV) Nigeria</t>
  </si>
  <si>
    <t>Kotoka (ACC) Ghana</t>
  </si>
  <si>
    <t>Adana (ADA) Turkey</t>
  </si>
  <si>
    <t>Adnan Menderes (ADB) Turkey</t>
  </si>
  <si>
    <t>Bole International (ADD) Ethiopia</t>
  </si>
  <si>
    <t>Marka International Airport (ADJ) Jordan</t>
  </si>
  <si>
    <t>Agadir Almassira (AGA) Morocco</t>
  </si>
  <si>
    <t>Pablo Ruiz Picasso (AGP) Spain</t>
  </si>
  <si>
    <t>Almaty (ALA) Kazakhstan</t>
  </si>
  <si>
    <t>Houari Boumediene (ALG) Algeria</t>
  </si>
  <si>
    <t>Nejrab (ALP) Syria</t>
  </si>
  <si>
    <t>El Nohza (ALY) Egypt</t>
  </si>
  <si>
    <t>Queen Alia Intl (AMM) Jordan</t>
  </si>
  <si>
    <t>Amsterdam-Schiphol (AMS) Netherlands</t>
  </si>
  <si>
    <t>Anqing (AQG) China</t>
  </si>
  <si>
    <t>Arlanda (ARN) Sweden</t>
  </si>
  <si>
    <t>Yohannes IV (ASM) Eritrea</t>
  </si>
  <si>
    <t>Eleftherios Venizelos (ATH) Greece</t>
  </si>
  <si>
    <t>Abu Dhabi International (AUH) United Arab Emirates</t>
  </si>
  <si>
    <t>Antalya (AYT) Turkey</t>
  </si>
  <si>
    <t>Bahrain International (BAH) Bahrain</t>
  </si>
  <si>
    <t>BAC</t>
  </si>
  <si>
    <t>Barranca De Upia (BAC) Colombia</t>
  </si>
  <si>
    <t>El Prat De Llobregat (BCN) Spain</t>
  </si>
  <si>
    <t>Talhar (BDN) Pakistan</t>
  </si>
  <si>
    <t>Papola Casale (BDS) Italy</t>
  </si>
  <si>
    <t>Nikola Tesla (BEG) Serbia</t>
  </si>
  <si>
    <t>Benina Intl (BEN) Libya</t>
  </si>
  <si>
    <t>Al Rasheed (BGW) Iraq</t>
  </si>
  <si>
    <t>Yundum International (BJL) Gambia</t>
  </si>
  <si>
    <t>Bamako (BKO) Mali</t>
  </si>
  <si>
    <t>Bourgas (BOJ) Bulgaria</t>
  </si>
  <si>
    <t>Chhatrapati Shivaji International</t>
  </si>
  <si>
    <t>Turany (BRQ) Czech Republic</t>
  </si>
  <si>
    <t>Brussels Airport (BRU) Belgium</t>
  </si>
  <si>
    <t>Euroairport Basel Mulhouse Freiburg (BSL) Switzerland</t>
  </si>
  <si>
    <t>International (BSR) Iraq</t>
  </si>
  <si>
    <t>M. R. Štefánika (BTS) Slovakia</t>
  </si>
  <si>
    <t>Ferihegy (BUD) Hungary</t>
  </si>
  <si>
    <t>Beauvais-Tille (BVA) France</t>
  </si>
  <si>
    <t>Imsik Airport (BXN) Turkey</t>
  </si>
  <si>
    <t>Maya Maya (BZV) Congo</t>
  </si>
  <si>
    <t>Cairo International (CAI) Egypt</t>
  </si>
  <si>
    <t>Charles De Gaulle (CDG) France</t>
  </si>
  <si>
    <t>Mandelieu (CEQ) France</t>
  </si>
  <si>
    <t>Ioannis Kapodistrias (CFU) Greece</t>
  </si>
  <si>
    <t>Cologne/bonn (CGN) Germany</t>
  </si>
  <si>
    <t>Ciampino (CIA) Italy</t>
  </si>
  <si>
    <t>Mohamed V (CMN) Morocco</t>
  </si>
  <si>
    <t>Kastrup (CPH) Denmark</t>
  </si>
  <si>
    <t>Fontanarossa (CTA) Italy</t>
  </si>
  <si>
    <t>International (DAM) Syria</t>
  </si>
  <si>
    <t>International (DAR) Tanzania</t>
  </si>
  <si>
    <t>Dubrovnik (DBV) Croatia (Hrvatska)</t>
  </si>
  <si>
    <t>Indira Gandhi Intl (DEL) India</t>
  </si>
  <si>
    <t>Dakar-Yoff-Léopold Sédar Senghor International (DKR) Senegal</t>
  </si>
  <si>
    <t>Dalaman (DLM) Turkey</t>
  </si>
  <si>
    <t>King Fahd International Airport (DMM) Saudi Arabia</t>
  </si>
  <si>
    <t>Doha (DOH) Qatar</t>
  </si>
  <si>
    <t>Donetsk International Airport (DOK) Ukraine</t>
  </si>
  <si>
    <t>Dresden Arpt (DRS) Germany</t>
  </si>
  <si>
    <t>Dublin (DUB) Ireland</t>
  </si>
  <si>
    <t>Düsseldorf International Airport (rhein-ruhr) (DUS) Germany</t>
  </si>
  <si>
    <t>Dubai (DXB) United Arab Emirates</t>
  </si>
  <si>
    <t>Esenboga (ESB) Turkey</t>
  </si>
  <si>
    <t>Metz-nancy-lorraine (ETZ) France</t>
  </si>
  <si>
    <t>Zvartnots (EVN) Armenia</t>
  </si>
  <si>
    <t>Evreux (EVX) France</t>
  </si>
  <si>
    <t>Leonardo da Vinci International (Fiumicino) (FCO) Italy</t>
  </si>
  <si>
    <t>Friedrichshafen (FDH) Germany</t>
  </si>
  <si>
    <t>Fujairah Intl (FJR) United Arab Emirates</t>
  </si>
  <si>
    <t>Peretola (FLR) Italy</t>
  </si>
  <si>
    <t>Frankfurt International Airport (rhein-main) (FRA) Germany</t>
  </si>
  <si>
    <t>Landvetter (GOT) Sweden</t>
  </si>
  <si>
    <t>Geneve-cointrin (GVA) Switzerland</t>
  </si>
  <si>
    <t>Hanover Arpt (HAJ) Germany</t>
  </si>
  <si>
    <t>Hamburg Airport (HAM) Germany</t>
  </si>
  <si>
    <t>Helsinki-vantaa (HEL) Finland</t>
  </si>
  <si>
    <t>Nikos Kazantzakis Airport (HER) Greece</t>
  </si>
  <si>
    <t>Hong Kong International (HKG) Hong Kong</t>
  </si>
  <si>
    <t>Hurghada (HRG) Egypt</t>
  </si>
  <si>
    <t>Hyderabad Airport (HYD) India</t>
  </si>
  <si>
    <t>Washington Dulles International (IAD) United States</t>
  </si>
  <si>
    <t>Innsbruck-kranebitten (INN) Austria</t>
  </si>
  <si>
    <t>Islamabad International (ISB) Pakistan</t>
  </si>
  <si>
    <t>Ataturk (IST) Turkey</t>
  </si>
  <si>
    <t>King Abdulaziz International (JED) Saudi Arabia</t>
  </si>
  <si>
    <t>John F Kennedy Intl (JFK) United States</t>
  </si>
  <si>
    <t>Ambouli (JIB) Djibouti</t>
  </si>
  <si>
    <t>Mikonos (JMK) Greece</t>
  </si>
  <si>
    <t>Aminu Kano Intl Apt (KAN) Nigeria</t>
  </si>
  <si>
    <t>Borispol (KBP) Ukraine</t>
  </si>
  <si>
    <t>Quaid-e-azam Intl (KHI) Pakistan</t>
  </si>
  <si>
    <t>Kunming (KMG) China</t>
  </si>
  <si>
    <t>Pashkovsky (KRR) Russian Federation</t>
  </si>
  <si>
    <t>Civil (KRT) Sudan</t>
  </si>
  <si>
    <t>Tribhuvan (KTM) Nepal</t>
  </si>
  <si>
    <t>Pyrzowice (KTW) Poland</t>
  </si>
  <si>
    <t>Kuala Lumpur International Airport (klia) (KUL) Malaysia</t>
  </si>
  <si>
    <t>Kuwait International (KWI) Kuwait</t>
  </si>
  <si>
    <t>Kazan (KZN) Russian Federation</t>
  </si>
  <si>
    <t>Le Bourget (LBG) France</t>
  </si>
  <si>
    <t>Libreville (LBV) Gabon</t>
  </si>
  <si>
    <t>Larnaca (LCA) Cyprus</t>
  </si>
  <si>
    <t>Tarbes Ossun Lourdes (LDE) France</t>
  </si>
  <si>
    <t>Almeria (LEI) Spain</t>
  </si>
  <si>
    <t>Lome (LFW) Togo</t>
  </si>
  <si>
    <t>London Gatwick (LGW) United Kingdom</t>
  </si>
  <si>
    <t>Alama Iqbal International (LHE) Pakistan</t>
  </si>
  <si>
    <t>London Heathrow (LHR) United Kingdom</t>
  </si>
  <si>
    <t>Lesquin (LIL) France</t>
  </si>
  <si>
    <t>Portela (LIS) Portugal</t>
  </si>
  <si>
    <t>Murtala Muhammed (LOS) Nigeria</t>
  </si>
  <si>
    <t>Latakia (LTK) Syria</t>
  </si>
  <si>
    <t>London Luton (LTN) United Kingdom</t>
  </si>
  <si>
    <t>Findel (LUX) Luxembourg</t>
  </si>
  <si>
    <t>Luxor (LXR) Egypt</t>
  </si>
  <si>
    <t>St-Exupéry (LYS) France</t>
  </si>
  <si>
    <t>Barajas (MAD) Spain</t>
  </si>
  <si>
    <t>Seeb (MCT) Oman</t>
  </si>
  <si>
    <t>Mohammad Bin Abdulaziz (MED) Saudi Arabia</t>
  </si>
  <si>
    <t>Habib Bourguiba (MIR) Tunisia</t>
  </si>
  <si>
    <t>Malta International (MLA) Malta</t>
  </si>
  <si>
    <t>Sturup (MMX) Sweden</t>
  </si>
  <si>
    <t>Marseille Provence Airport (MRS) France</t>
  </si>
  <si>
    <t>Minsk International 2 (MSQ) Belarus</t>
  </si>
  <si>
    <t>Franz Josef Strauss (MUC) Germany</t>
  </si>
  <si>
    <t>Franceville/Mvengue (MVB) Gabon</t>
  </si>
  <si>
    <t>Malpensa (MXP) Italy</t>
  </si>
  <si>
    <t>Capodichino (NAP) Italy</t>
  </si>
  <si>
    <t>Cote D'azur International Airport (NCE) France</t>
  </si>
  <si>
    <t>Ndjamena (NDJ) Chad</t>
  </si>
  <si>
    <t>Nürnberg (NUE) Germany</t>
  </si>
  <si>
    <t>Odessa International (ODS) Ukraine</t>
  </si>
  <si>
    <t>Costa Smeralda (OLB) Italy</t>
  </si>
  <si>
    <t>Mostar (OMO) Bosnia And Herzegovina</t>
  </si>
  <si>
    <t>Orleans (ORE) France</t>
  </si>
  <si>
    <t>Henri Coanda International (OTP) Romania</t>
  </si>
  <si>
    <t>International (PFO) Cyprus</t>
  </si>
  <si>
    <t>Son Sant Joan Airport (PMI) Spain</t>
  </si>
  <si>
    <t>Punta Raisi (PMO) Italy</t>
  </si>
  <si>
    <t>Pori (POR) Finland</t>
  </si>
  <si>
    <t>Prague - Ruzyne International (PRG) Czech Republic</t>
  </si>
  <si>
    <t>Galileo Galilei (PSA) Italy</t>
  </si>
  <si>
    <t>Liberi (PSR) Italy</t>
  </si>
  <si>
    <t>Mumbai International Airport Pvt</t>
  </si>
  <si>
    <t>Menara (RAK) Morocco</t>
  </si>
  <si>
    <t>Sale (RBA) Morocco</t>
  </si>
  <si>
    <t>Diagoras (RHO) Greece</t>
  </si>
  <si>
    <t>Ras Al Khaimah (RKT) United Arab Emirates</t>
  </si>
  <si>
    <t>King Khaled Intl (RUH) Saudi Arabia</t>
  </si>
  <si>
    <t>El Rahaba Airport (Sanaa Intenational) (SAH) Yemen</t>
  </si>
  <si>
    <t>Sabiha Gokcen (SAW) Turkey</t>
  </si>
  <si>
    <t>Santiago De Compostela (SCQ) Spain</t>
  </si>
  <si>
    <t>Sebha (SEB) Libya</t>
  </si>
  <si>
    <t>Sharjah (SHJ) United Arab Emirates</t>
  </si>
  <si>
    <t>Changi (SIN) Singapore</t>
  </si>
  <si>
    <t>Simferopol (SIP) Ukraine</t>
  </si>
  <si>
    <t>Sarajevo (SJJ) Bosnia And Herzegovina</t>
  </si>
  <si>
    <t>Macedonia International (SKG) Greece</t>
  </si>
  <si>
    <t>Petrovec (SKP) Former Yugoslav Republic Of Macedonia</t>
  </si>
  <si>
    <t>Shannon (SNN) Ireland</t>
  </si>
  <si>
    <t>Sofia (SOF) Bulgaria</t>
  </si>
  <si>
    <t>Ophira International (SSH) Egypt</t>
  </si>
  <si>
    <t>Stansted (STN) United Kingdom</t>
  </si>
  <si>
    <t>Stuttgart Echterdingen (STR) Germany</t>
  </si>
  <si>
    <t>Sheremetyevo (SVO) Russian Federation</t>
  </si>
  <si>
    <t>Schönefeld (SXF) Germany</t>
  </si>
  <si>
    <t>W. A. Mozart (SZG) Austria</t>
  </si>
  <si>
    <t>Lochini (novo Alexeyevka) (TBS) Georgia</t>
  </si>
  <si>
    <t>Tempelhof (THF) Germany</t>
  </si>
  <si>
    <t>Mehrabad/ghaleh Morghi (THR) Iran</t>
  </si>
  <si>
    <t>Rinas Mother Teresa (TIA) Albania</t>
  </si>
  <si>
    <t>Taif (TIF) Saudi Arabia</t>
  </si>
  <si>
    <t>International (TIP) Libya</t>
  </si>
  <si>
    <t>Blagnac (TLS) France</t>
  </si>
  <si>
    <t>Boukhalef (TNG) Morocco</t>
  </si>
  <si>
    <t>Francisco Sarabia (TRC) Mexico</t>
  </si>
  <si>
    <t>Ronchi Dei Legionari (TRS) Italy</t>
  </si>
  <si>
    <t>Carthage (TUN) Tunisia</t>
  </si>
  <si>
    <t>Berlin-tegel / Otto Lilienthal (TXL) Germany</t>
  </si>
  <si>
    <t>Varna (VAR) Bulgaria</t>
  </si>
  <si>
    <t>Marco Polo (VCE) Italy</t>
  </si>
  <si>
    <t>Schwechat International (VIE) Austria</t>
  </si>
  <si>
    <t>Vnukovo (VKO) Russian Federation</t>
  </si>
  <si>
    <t>Valencia (VLC) Spain</t>
  </si>
  <si>
    <t>Frederic Chopin (WAW) Poland</t>
  </si>
  <si>
    <t>Yaounde Airport (YAO) Cameroon</t>
  </si>
  <si>
    <t>Goose Bay (YYR) Canada</t>
  </si>
  <si>
    <t>Iconi (YVA) Comoros</t>
  </si>
  <si>
    <t>Pleso (ZAG) Croatia (Hrvatska)</t>
  </si>
  <si>
    <t>Zürich-Kloten (ZRH) Switzerland</t>
  </si>
  <si>
    <t>Total Airports</t>
  </si>
  <si>
    <t>Table 8.7 - Air transport: Taking-off aircraft by airport - Cont. 4</t>
  </si>
  <si>
    <t>Table assembled by CAS</t>
  </si>
  <si>
    <t>Boats</t>
  </si>
  <si>
    <t>Average per day</t>
  </si>
  <si>
    <t>Others in tons</t>
  </si>
  <si>
    <t>Landings and take-offs</t>
  </si>
  <si>
    <t>Take-offs</t>
  </si>
  <si>
    <t>Landings</t>
  </si>
  <si>
    <t>Mail</t>
  </si>
  <si>
    <t>Trips</t>
  </si>
  <si>
    <t>Drivers members of the Syndicate</t>
  </si>
  <si>
    <t>Taxis</t>
  </si>
  <si>
    <t>Vans</t>
  </si>
  <si>
    <t>Buses (25-55 passengers)</t>
  </si>
  <si>
    <t>Trucks</t>
  </si>
  <si>
    <t>Oil Tankers</t>
  </si>
  <si>
    <t>Incoming Oil Tankers</t>
  </si>
  <si>
    <t>Outgoing Oil Tankers</t>
  </si>
  <si>
    <t>Source : General Directorate of Civil Aviation</t>
  </si>
  <si>
    <t>Source: General Direcorate for Transport</t>
  </si>
  <si>
    <t>Table 8.10 - Road transport: Red numbers</t>
  </si>
  <si>
    <t>Table 8.11 - Road transport: Private collective transport</t>
  </si>
  <si>
    <t>Table 8.12 - Road transport: Private collective transport: Monthly operational buses</t>
  </si>
  <si>
    <t>Table 8.13 - Road transport: Private collective transport: Monthly covered Km's by lane</t>
  </si>
  <si>
    <t>Table 8.15 - Road transport: Recorded vehicle stocking</t>
  </si>
  <si>
    <t>Table 8.16 - Road transport: Road accidents in Beirut &amp; its suburb</t>
  </si>
  <si>
    <t>Table 8.17 - Road transport: Road accidents in Mount-Lebanon</t>
  </si>
  <si>
    <t>Table 8.18 - Road transport: Road accidents in North-Lebanon</t>
  </si>
  <si>
    <t>Table 8.19 - Road transport: Road accidents in Bekaa</t>
  </si>
  <si>
    <t>Table 8.20 - Road transport: Road accidents in South-Lebanon</t>
  </si>
  <si>
    <t>Table 8.21 - Road transport: Road accidents in Lebanon</t>
  </si>
  <si>
    <t>Table 8.1 - Sea transport - Traffic Movement and financial results</t>
  </si>
  <si>
    <t>Table 8.2 - Sea transport</t>
  </si>
  <si>
    <t>Table 8.3 - Sea transport: Unloaded cargo</t>
  </si>
  <si>
    <t>Table 8.4 - Sea transport: Loaded cargo</t>
  </si>
  <si>
    <t>Table 8.9 - Road transport: Public collective transport</t>
  </si>
  <si>
    <t>Hydrocarbons and Cereals in tons</t>
  </si>
  <si>
    <t>Total revenues in million LBP</t>
  </si>
  <si>
    <t>Sum of covered Km per Lane in 2004</t>
  </si>
  <si>
    <t>Sum of covered Km per Lane in 2005</t>
  </si>
  <si>
    <t>Sum of covered Km per Lane in 2006</t>
  </si>
  <si>
    <t>Sum of covered Km per Lane in 2007</t>
  </si>
  <si>
    <t>Unloaded cargo in Beirut in tons</t>
  </si>
</sst>
</file>

<file path=xl/styles.xml><?xml version="1.0" encoding="utf-8"?>
<styleSheet xmlns="http://schemas.openxmlformats.org/spreadsheetml/2006/main">
  <numFmts count="56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25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7.5"/>
      <color indexed="10"/>
      <name val="Times New Roman"/>
      <family val="1"/>
    </font>
    <font>
      <b/>
      <i/>
      <sz val="7"/>
      <name val="Times New Roman"/>
      <family val="1"/>
    </font>
    <font>
      <i/>
      <sz val="8"/>
      <name val="Times New Roman"/>
      <family val="1"/>
    </font>
    <font>
      <b/>
      <sz val="10"/>
      <name val="Arial"/>
      <family val="0"/>
    </font>
    <font>
      <b/>
      <sz val="7.5"/>
      <name val="Times New Roman"/>
      <family val="1"/>
    </font>
    <font>
      <b/>
      <i/>
      <sz val="8"/>
      <name val="Times New Roman"/>
      <family val="1"/>
    </font>
    <font>
      <b/>
      <sz val="6"/>
      <name val="Times New Roman"/>
      <family val="1"/>
    </font>
    <font>
      <b/>
      <sz val="8"/>
      <color indexed="6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13" fillId="0" borderId="0" xfId="0" applyFont="1" applyFill="1" applyBorder="1" applyAlignment="1">
      <alignment horizontal="center" vertical="center" textRotation="90"/>
    </xf>
    <xf numFmtId="191" fontId="9" fillId="0" borderId="1" xfId="15" applyNumberFormat="1" applyFont="1" applyFill="1" applyBorder="1" applyAlignment="1">
      <alignment horizontal="right" vertical="center" readingOrder="1"/>
    </xf>
    <xf numFmtId="191" fontId="9" fillId="0" borderId="2" xfId="15" applyNumberFormat="1" applyFont="1" applyFill="1" applyBorder="1" applyAlignment="1">
      <alignment horizontal="right" vertical="center" readingOrder="1"/>
    </xf>
    <xf numFmtId="0" fontId="9" fillId="0" borderId="3" xfId="0" applyFont="1" applyBorder="1" applyAlignment="1">
      <alignment vertical="center"/>
    </xf>
    <xf numFmtId="191" fontId="9" fillId="0" borderId="4" xfId="15" applyNumberFormat="1" applyFont="1" applyFill="1" applyBorder="1" applyAlignment="1">
      <alignment horizontal="right" vertical="center" readingOrder="1"/>
    </xf>
    <xf numFmtId="191" fontId="9" fillId="0" borderId="5" xfId="15" applyNumberFormat="1" applyFont="1" applyFill="1" applyBorder="1" applyAlignment="1">
      <alignment horizontal="right" vertical="center" readingOrder="1"/>
    </xf>
    <xf numFmtId="191" fontId="14" fillId="0" borderId="6" xfId="15" applyNumberFormat="1" applyFont="1" applyFill="1" applyBorder="1" applyAlignment="1">
      <alignment horizontal="right" vertical="center" readingOrder="1"/>
    </xf>
    <xf numFmtId="191" fontId="9" fillId="0" borderId="7" xfId="15" applyNumberFormat="1" applyFont="1" applyFill="1" applyBorder="1" applyAlignment="1">
      <alignment horizontal="right" vertical="center" readingOrder="1"/>
    </xf>
    <xf numFmtId="191" fontId="9" fillId="0" borderId="8" xfId="15" applyNumberFormat="1" applyFont="1" applyFill="1" applyBorder="1" applyAlignment="1">
      <alignment horizontal="right" vertical="center" readingOrder="1"/>
    </xf>
    <xf numFmtId="191" fontId="9" fillId="0" borderId="9" xfId="15" applyNumberFormat="1" applyFont="1" applyFill="1" applyBorder="1" applyAlignment="1">
      <alignment horizontal="right" vertical="center" readingOrder="1"/>
    </xf>
    <xf numFmtId="191" fontId="9" fillId="0" borderId="4" xfId="15" applyNumberFormat="1" applyFont="1" applyBorder="1" applyAlignment="1">
      <alignment vertical="center"/>
    </xf>
    <xf numFmtId="191" fontId="9" fillId="0" borderId="10" xfId="15" applyNumberFormat="1" applyFont="1" applyBorder="1" applyAlignment="1">
      <alignment vertical="center"/>
    </xf>
    <xf numFmtId="191" fontId="9" fillId="0" borderId="3" xfId="15" applyNumberFormat="1" applyFont="1" applyBorder="1" applyAlignment="1">
      <alignment vertical="center"/>
    </xf>
    <xf numFmtId="191" fontId="9" fillId="0" borderId="11" xfId="15" applyNumberFormat="1" applyFont="1" applyBorder="1" applyAlignment="1">
      <alignment vertical="center"/>
    </xf>
    <xf numFmtId="191" fontId="9" fillId="0" borderId="2" xfId="15" applyNumberFormat="1" applyFont="1" applyBorder="1" applyAlignment="1">
      <alignment vertical="center"/>
    </xf>
    <xf numFmtId="0" fontId="6" fillId="0" borderId="0" xfId="0" applyFont="1" applyFill="1" applyAlignment="1">
      <alignment vertical="center" readingOrder="1"/>
    </xf>
    <xf numFmtId="0" fontId="13" fillId="0" borderId="0" xfId="0" applyFont="1" applyFill="1" applyBorder="1" applyAlignment="1">
      <alignment horizontal="center" vertical="center" readingOrder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22" applyFont="1" applyFill="1" applyBorder="1" applyAlignment="1">
      <alignment horizontal="center" vertical="center" textRotation="90" readingOrder="1"/>
      <protection/>
    </xf>
    <xf numFmtId="0" fontId="6" fillId="0" borderId="0" xfId="22" applyFont="1" applyFill="1" applyBorder="1" applyAlignment="1">
      <alignment horizontal="center" vertical="center" wrapText="1" readingOrder="1"/>
      <protection/>
    </xf>
    <xf numFmtId="0" fontId="13" fillId="0" borderId="0" xfId="22" applyFont="1" applyFill="1" applyBorder="1" applyAlignment="1">
      <alignment vertical="center" textRotation="90" readingOrder="1"/>
      <protection/>
    </xf>
    <xf numFmtId="191" fontId="9" fillId="0" borderId="12" xfId="15" applyNumberFormat="1" applyFont="1" applyBorder="1" applyAlignment="1">
      <alignment vertical="center"/>
    </xf>
    <xf numFmtId="191" fontId="9" fillId="0" borderId="13" xfId="15" applyNumberFormat="1" applyFont="1" applyBorder="1" applyAlignment="1">
      <alignment vertical="center"/>
    </xf>
    <xf numFmtId="191" fontId="9" fillId="0" borderId="14" xfId="15" applyNumberFormat="1" applyFont="1" applyFill="1" applyBorder="1" applyAlignment="1">
      <alignment horizontal="right" vertical="center" readingOrder="1"/>
    </xf>
    <xf numFmtId="191" fontId="14" fillId="0" borderId="15" xfId="0" applyNumberFormat="1" applyFont="1" applyFill="1" applyBorder="1" applyAlignment="1">
      <alignment vertical="center" readingOrder="1"/>
    </xf>
    <xf numFmtId="191" fontId="14" fillId="0" borderId="16" xfId="0" applyNumberFormat="1" applyFont="1" applyFill="1" applyBorder="1" applyAlignment="1">
      <alignment vertical="center" readingOrder="1"/>
    </xf>
    <xf numFmtId="191" fontId="14" fillId="0" borderId="17" xfId="0" applyNumberFormat="1" applyFont="1" applyFill="1" applyBorder="1" applyAlignment="1">
      <alignment vertical="center" readingOrder="1"/>
    </xf>
    <xf numFmtId="191" fontId="9" fillId="0" borderId="18" xfId="15" applyNumberFormat="1" applyFont="1" applyFill="1" applyBorder="1" applyAlignment="1">
      <alignment horizontal="right" vertical="center" readingOrder="1"/>
    </xf>
    <xf numFmtId="0" fontId="9" fillId="0" borderId="12" xfId="0" applyFont="1" applyBorder="1" applyAlignment="1">
      <alignment vertical="center"/>
    </xf>
    <xf numFmtId="191" fontId="14" fillId="0" borderId="19" xfId="0" applyNumberFormat="1" applyFont="1" applyFill="1" applyBorder="1" applyAlignment="1">
      <alignment vertical="center" readingOrder="1"/>
    </xf>
    <xf numFmtId="191" fontId="9" fillId="0" borderId="13" xfId="15" applyNumberFormat="1" applyFont="1" applyFill="1" applyBorder="1" applyAlignment="1">
      <alignment horizontal="right" vertical="center" readingOrder="1"/>
    </xf>
    <xf numFmtId="0" fontId="8" fillId="0" borderId="0" xfId="0" applyFont="1" applyAlignment="1">
      <alignment vertical="center"/>
    </xf>
    <xf numFmtId="191" fontId="14" fillId="0" borderId="15" xfId="15" applyNumberFormat="1" applyFont="1" applyBorder="1" applyAlignment="1">
      <alignment vertical="center"/>
    </xf>
    <xf numFmtId="191" fontId="14" fillId="0" borderId="20" xfId="15" applyNumberFormat="1" applyFont="1" applyBorder="1" applyAlignment="1">
      <alignment vertical="center"/>
    </xf>
    <xf numFmtId="191" fontId="14" fillId="0" borderId="21" xfId="15" applyNumberFormat="1" applyFont="1" applyBorder="1" applyAlignment="1">
      <alignment vertical="center"/>
    </xf>
    <xf numFmtId="191" fontId="9" fillId="0" borderId="22" xfId="15" applyNumberFormat="1" applyFont="1" applyBorder="1" applyAlignment="1">
      <alignment vertical="center"/>
    </xf>
    <xf numFmtId="191" fontId="9" fillId="0" borderId="1" xfId="15" applyNumberFormat="1" applyFont="1" applyBorder="1" applyAlignment="1">
      <alignment vertical="center"/>
    </xf>
    <xf numFmtId="191" fontId="9" fillId="0" borderId="18" xfId="15" applyNumberFormat="1" applyFont="1" applyBorder="1" applyAlignment="1">
      <alignment vertical="center"/>
    </xf>
    <xf numFmtId="191" fontId="14" fillId="0" borderId="17" xfId="15" applyNumberFormat="1" applyFont="1" applyBorder="1" applyAlignment="1">
      <alignment vertical="center"/>
    </xf>
    <xf numFmtId="3" fontId="9" fillId="0" borderId="23" xfId="15" applyNumberFormat="1" applyFont="1" applyFill="1" applyBorder="1" applyAlignment="1">
      <alignment horizontal="right" vertical="center" readingOrder="1"/>
    </xf>
    <xf numFmtId="3" fontId="9" fillId="0" borderId="3" xfId="15" applyNumberFormat="1" applyFont="1" applyFill="1" applyBorder="1" applyAlignment="1">
      <alignment horizontal="right" vertical="center" readingOrder="1"/>
    </xf>
    <xf numFmtId="3" fontId="9" fillId="0" borderId="5" xfId="15" applyNumberFormat="1" applyFont="1" applyFill="1" applyBorder="1" applyAlignment="1">
      <alignment horizontal="right" vertical="center" readingOrder="1"/>
    </xf>
    <xf numFmtId="3" fontId="9" fillId="0" borderId="7" xfId="15" applyNumberFormat="1" applyFont="1" applyFill="1" applyBorder="1" applyAlignment="1">
      <alignment horizontal="right" vertical="center" readingOrder="1"/>
    </xf>
    <xf numFmtId="3" fontId="9" fillId="0" borderId="4" xfId="15" applyNumberFormat="1" applyFont="1" applyFill="1" applyBorder="1" applyAlignment="1">
      <alignment horizontal="right" vertical="center" readingOrder="1"/>
    </xf>
    <xf numFmtId="3" fontId="9" fillId="0" borderId="3" xfId="15" applyNumberFormat="1" applyFont="1" applyFill="1" applyBorder="1" applyAlignment="1">
      <alignment horizontal="right" vertical="center"/>
    </xf>
    <xf numFmtId="3" fontId="9" fillId="0" borderId="12" xfId="15" applyNumberFormat="1" applyFont="1" applyFill="1" applyBorder="1" applyAlignment="1">
      <alignment horizontal="right" vertical="center"/>
    </xf>
    <xf numFmtId="3" fontId="9" fillId="0" borderId="3" xfId="15" applyNumberFormat="1" applyFont="1" applyBorder="1" applyAlignment="1">
      <alignment horizontal="right" vertical="center"/>
    </xf>
    <xf numFmtId="3" fontId="9" fillId="0" borderId="12" xfId="15" applyNumberFormat="1" applyFont="1" applyBorder="1" applyAlignment="1">
      <alignment horizontal="right" vertical="center"/>
    </xf>
    <xf numFmtId="3" fontId="9" fillId="0" borderId="2" xfId="15" applyNumberFormat="1" applyFont="1" applyBorder="1" applyAlignment="1">
      <alignment horizontal="right" vertical="center"/>
    </xf>
    <xf numFmtId="3" fontId="9" fillId="0" borderId="13" xfId="15" applyNumberFormat="1" applyFont="1" applyBorder="1" applyAlignment="1">
      <alignment horizontal="right" vertical="center"/>
    </xf>
    <xf numFmtId="3" fontId="9" fillId="0" borderId="10" xfId="15" applyNumberFormat="1" applyFont="1" applyFill="1" applyBorder="1" applyAlignment="1">
      <alignment horizontal="right" vertical="center" readingOrder="1"/>
    </xf>
    <xf numFmtId="3" fontId="9" fillId="0" borderId="2" xfId="15" applyNumberFormat="1" applyFont="1" applyFill="1" applyBorder="1" applyAlignment="1">
      <alignment horizontal="right" vertical="center" readingOrder="1"/>
    </xf>
    <xf numFmtId="3" fontId="9" fillId="0" borderId="1" xfId="15" applyNumberFormat="1" applyFont="1" applyFill="1" applyBorder="1" applyAlignment="1">
      <alignment horizontal="right" vertical="center" readingOrder="1"/>
    </xf>
    <xf numFmtId="3" fontId="9" fillId="0" borderId="3" xfId="15" applyNumberFormat="1" applyFont="1" applyBorder="1" applyAlignment="1">
      <alignment horizontal="right" vertical="center" readingOrder="1"/>
    </xf>
    <xf numFmtId="3" fontId="9" fillId="0" borderId="2" xfId="15" applyNumberFormat="1" applyFont="1" applyBorder="1" applyAlignment="1">
      <alignment horizontal="right" vertical="center" readingOrder="1"/>
    </xf>
    <xf numFmtId="3" fontId="9" fillId="0" borderId="22" xfId="15" applyNumberFormat="1" applyFont="1" applyFill="1" applyBorder="1" applyAlignment="1">
      <alignment horizontal="right" vertical="center" readingOrder="1"/>
    </xf>
    <xf numFmtId="0" fontId="0" fillId="0" borderId="0" xfId="0" applyFont="1" applyAlignment="1">
      <alignment vertical="center" readingOrder="1"/>
    </xf>
    <xf numFmtId="191" fontId="14" fillId="0" borderId="24" xfId="0" applyNumberFormat="1" applyFont="1" applyFill="1" applyBorder="1" applyAlignment="1">
      <alignment vertical="center" readingOrder="1"/>
    </xf>
    <xf numFmtId="191" fontId="9" fillId="0" borderId="5" xfId="15" applyNumberFormat="1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91" fontId="9" fillId="0" borderId="0" xfId="15" applyNumberFormat="1" applyFont="1" applyBorder="1" applyAlignment="1">
      <alignment vertical="center"/>
    </xf>
    <xf numFmtId="191" fontId="14" fillId="0" borderId="0" xfId="15" applyNumberFormat="1" applyFont="1" applyBorder="1" applyAlignment="1">
      <alignment vertical="center"/>
    </xf>
    <xf numFmtId="0" fontId="12" fillId="0" borderId="0" xfId="22" applyFont="1" applyFill="1" applyBorder="1" applyAlignment="1">
      <alignment horizontal="center" vertical="center" textRotation="90" wrapText="1" readingOrder="1"/>
      <protection/>
    </xf>
    <xf numFmtId="0" fontId="13" fillId="2" borderId="26" xfId="0" applyFont="1" applyFill="1" applyBorder="1" applyAlignment="1">
      <alignment horizontal="center" vertical="center" textRotation="90" wrapText="1" readingOrder="1"/>
    </xf>
    <xf numFmtId="0" fontId="13" fillId="2" borderId="27" xfId="0" applyFont="1" applyFill="1" applyBorder="1" applyAlignment="1">
      <alignment horizontal="center" vertical="center" textRotation="90" wrapText="1" readingOrder="1"/>
    </xf>
    <xf numFmtId="0" fontId="13" fillId="2" borderId="28" xfId="0" applyFont="1" applyFill="1" applyBorder="1" applyAlignment="1">
      <alignment horizontal="center" vertical="center" textRotation="90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91" fontId="9" fillId="0" borderId="31" xfId="15" applyNumberFormat="1" applyFont="1" applyFill="1" applyBorder="1" applyAlignment="1">
      <alignment horizontal="right" vertical="center" readingOrder="1"/>
    </xf>
    <xf numFmtId="191" fontId="14" fillId="0" borderId="0" xfId="15" applyNumberFormat="1" applyFont="1" applyFill="1" applyBorder="1" applyAlignment="1">
      <alignment vertical="center" readingOrder="1"/>
    </xf>
    <xf numFmtId="191" fontId="9" fillId="0" borderId="0" xfId="15" applyNumberFormat="1" applyFont="1" applyBorder="1" applyAlignment="1">
      <alignment horizontal="right" vertical="center" readingOrder="1"/>
    </xf>
    <xf numFmtId="191" fontId="9" fillId="0" borderId="32" xfId="15" applyNumberFormat="1" applyFont="1" applyFill="1" applyBorder="1" applyAlignment="1">
      <alignment horizontal="right" vertical="center" readingOrder="1"/>
    </xf>
    <xf numFmtId="0" fontId="20" fillId="0" borderId="0" xfId="0" applyFont="1" applyAlignment="1">
      <alignment vertical="center" readingOrder="1"/>
    </xf>
    <xf numFmtId="3" fontId="9" fillId="0" borderId="30" xfId="15" applyNumberFormat="1" applyFont="1" applyFill="1" applyBorder="1" applyAlignment="1">
      <alignment horizontal="right" vertical="center" readingOrder="1"/>
    </xf>
    <xf numFmtId="3" fontId="9" fillId="0" borderId="32" xfId="15" applyNumberFormat="1" applyFont="1" applyFill="1" applyBorder="1" applyAlignment="1">
      <alignment horizontal="right" vertical="center" readingOrder="1"/>
    </xf>
    <xf numFmtId="3" fontId="9" fillId="0" borderId="8" xfId="15" applyNumberFormat="1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191" fontId="10" fillId="0" borderId="0" xfId="15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191" fontId="11" fillId="0" borderId="0" xfId="15" applyNumberFormat="1" applyFont="1" applyFill="1" applyAlignment="1">
      <alignment horizontal="left" vertical="center"/>
    </xf>
    <xf numFmtId="191" fontId="0" fillId="0" borderId="0" xfId="15" applyNumberFormat="1" applyFont="1" applyAlignment="1">
      <alignment horizontal="left" vertical="center"/>
    </xf>
    <xf numFmtId="3" fontId="9" fillId="0" borderId="2" xfId="15" applyNumberFormat="1" applyFont="1" applyFill="1" applyBorder="1" applyAlignment="1" quotePrefix="1">
      <alignment vertical="center"/>
    </xf>
    <xf numFmtId="3" fontId="9" fillId="0" borderId="3" xfId="15" applyNumberFormat="1" applyFont="1" applyFill="1" applyBorder="1" applyAlignment="1">
      <alignment vertical="center"/>
    </xf>
    <xf numFmtId="3" fontId="9" fillId="0" borderId="3" xfId="15" applyNumberFormat="1" applyFont="1" applyFill="1" applyBorder="1" applyAlignment="1">
      <alignment horizontal="right" vertical="center" wrapText="1"/>
    </xf>
    <xf numFmtId="3" fontId="9" fillId="0" borderId="1" xfId="15" applyNumberFormat="1" applyFont="1" applyFill="1" applyBorder="1" applyAlignment="1">
      <alignment vertical="center"/>
    </xf>
    <xf numFmtId="3" fontId="9" fillId="0" borderId="4" xfId="15" applyNumberFormat="1" applyFont="1" applyFill="1" applyBorder="1" applyAlignment="1">
      <alignment vertical="center"/>
    </xf>
    <xf numFmtId="3" fontId="9" fillId="0" borderId="2" xfId="15" applyNumberFormat="1" applyFont="1" applyFill="1" applyBorder="1" applyAlignment="1">
      <alignment horizontal="right" vertical="center" wrapText="1"/>
    </xf>
    <xf numFmtId="3" fontId="9" fillId="0" borderId="5" xfId="15" applyNumberFormat="1" applyFont="1" applyFill="1" applyBorder="1" applyAlignment="1">
      <alignment horizontal="right" vertical="center" wrapText="1"/>
    </xf>
    <xf numFmtId="3" fontId="9" fillId="0" borderId="4" xfId="15" applyNumberFormat="1" applyFont="1" applyFill="1" applyBorder="1" applyAlignment="1">
      <alignment horizontal="right" vertical="center" wrapText="1"/>
    </xf>
    <xf numFmtId="3" fontId="9" fillId="0" borderId="5" xfId="15" applyNumberFormat="1" applyFont="1" applyFill="1" applyBorder="1" applyAlignment="1" quotePrefix="1">
      <alignment vertical="center"/>
    </xf>
    <xf numFmtId="3" fontId="9" fillId="0" borderId="1" xfId="15" applyNumberFormat="1" applyFont="1" applyFill="1" applyBorder="1" applyAlignment="1">
      <alignment horizontal="right" vertical="center" wrapText="1"/>
    </xf>
    <xf numFmtId="3" fontId="9" fillId="0" borderId="25" xfId="15" applyNumberFormat="1" applyFont="1" applyFill="1" applyBorder="1" applyAlignment="1">
      <alignment vertical="center"/>
    </xf>
    <xf numFmtId="3" fontId="9" fillId="0" borderId="7" xfId="15" applyNumberFormat="1" applyFont="1" applyFill="1" applyBorder="1" applyAlignment="1">
      <alignment vertical="center"/>
    </xf>
    <xf numFmtId="3" fontId="9" fillId="0" borderId="4" xfId="15" applyNumberFormat="1" applyFont="1" applyFill="1" applyBorder="1" applyAlignment="1">
      <alignment vertical="center" wrapText="1"/>
    </xf>
    <xf numFmtId="3" fontId="9" fillId="0" borderId="3" xfId="15" applyNumberFormat="1" applyFont="1" applyFill="1" applyBorder="1" applyAlignment="1">
      <alignment vertical="center" wrapText="1"/>
    </xf>
    <xf numFmtId="3" fontId="9" fillId="0" borderId="3" xfId="15" applyNumberFormat="1" applyFont="1" applyFill="1" applyBorder="1" applyAlignment="1" quotePrefix="1">
      <alignment vertical="center"/>
    </xf>
    <xf numFmtId="3" fontId="9" fillId="0" borderId="12" xfId="15" applyNumberFormat="1" applyFont="1" applyFill="1" applyBorder="1" applyAlignment="1">
      <alignment vertical="center"/>
    </xf>
    <xf numFmtId="3" fontId="9" fillId="0" borderId="23" xfId="15" applyNumberFormat="1" applyFont="1" applyFill="1" applyBorder="1" applyAlignment="1">
      <alignment vertical="center"/>
    </xf>
    <xf numFmtId="3" fontId="9" fillId="0" borderId="30" xfId="15" applyNumberFormat="1" applyFont="1" applyFill="1" applyBorder="1" applyAlignment="1">
      <alignment vertical="center"/>
    </xf>
    <xf numFmtId="3" fontId="9" fillId="0" borderId="5" xfId="15" applyNumberFormat="1" applyFont="1" applyFill="1" applyBorder="1" applyAlignment="1">
      <alignment vertical="center" wrapText="1"/>
    </xf>
    <xf numFmtId="3" fontId="9" fillId="0" borderId="5" xfId="15" applyNumberFormat="1" applyFont="1" applyFill="1" applyBorder="1" applyAlignment="1">
      <alignment vertical="center"/>
    </xf>
    <xf numFmtId="3" fontId="9" fillId="0" borderId="14" xfId="15" applyNumberFormat="1" applyFont="1" applyFill="1" applyBorder="1" applyAlignment="1">
      <alignment vertical="center"/>
    </xf>
    <xf numFmtId="3" fontId="9" fillId="0" borderId="8" xfId="15" applyNumberFormat="1" applyFont="1" applyFill="1" applyBorder="1" applyAlignment="1">
      <alignment vertical="center"/>
    </xf>
    <xf numFmtId="3" fontId="9" fillId="0" borderId="33" xfId="15" applyNumberFormat="1" applyFont="1" applyFill="1" applyBorder="1" applyAlignment="1">
      <alignment vertical="center"/>
    </xf>
    <xf numFmtId="3" fontId="9" fillId="0" borderId="4" xfId="15" applyNumberFormat="1" applyFont="1" applyFill="1" applyBorder="1" applyAlignment="1" quotePrefix="1">
      <alignment vertical="center"/>
    </xf>
    <xf numFmtId="3" fontId="9" fillId="0" borderId="29" xfId="15" applyNumberFormat="1" applyFont="1" applyFill="1" applyBorder="1" applyAlignment="1">
      <alignment vertical="center"/>
    </xf>
    <xf numFmtId="3" fontId="9" fillId="0" borderId="32" xfId="15" applyNumberFormat="1" applyFont="1" applyFill="1" applyBorder="1" applyAlignment="1">
      <alignment vertical="center"/>
    </xf>
    <xf numFmtId="3" fontId="9" fillId="0" borderId="2" xfId="15" applyNumberFormat="1" applyFont="1" applyFill="1" applyBorder="1" applyAlignment="1">
      <alignment vertical="center" wrapText="1"/>
    </xf>
    <xf numFmtId="3" fontId="9" fillId="0" borderId="2" xfId="15" applyNumberFormat="1" applyFont="1" applyFill="1" applyBorder="1" applyAlignment="1">
      <alignment vertical="center"/>
    </xf>
    <xf numFmtId="3" fontId="9" fillId="0" borderId="13" xfId="15" applyNumberFormat="1" applyFont="1" applyFill="1" applyBorder="1" applyAlignment="1">
      <alignment vertical="center"/>
    </xf>
    <xf numFmtId="3" fontId="9" fillId="0" borderId="1" xfId="15" applyNumberFormat="1" applyFont="1" applyFill="1" applyBorder="1" applyAlignment="1">
      <alignment vertical="center" wrapText="1"/>
    </xf>
    <xf numFmtId="3" fontId="9" fillId="0" borderId="18" xfId="15" applyNumberFormat="1" applyFont="1" applyFill="1" applyBorder="1" applyAlignment="1">
      <alignment vertical="center"/>
    </xf>
    <xf numFmtId="3" fontId="9" fillId="0" borderId="9" xfId="15" applyNumberFormat="1" applyFont="1" applyFill="1" applyBorder="1" applyAlignment="1">
      <alignment vertical="center"/>
    </xf>
    <xf numFmtId="3" fontId="9" fillId="0" borderId="31" xfId="15" applyNumberFormat="1" applyFont="1" applyFill="1" applyBorder="1" applyAlignment="1">
      <alignment vertical="center" wrapText="1"/>
    </xf>
    <xf numFmtId="3" fontId="9" fillId="0" borderId="34" xfId="15" applyNumberFormat="1" applyFont="1" applyFill="1" applyBorder="1" applyAlignment="1">
      <alignment vertical="center"/>
    </xf>
    <xf numFmtId="3" fontId="9" fillId="0" borderId="35" xfId="15" applyNumberFormat="1" applyFont="1" applyFill="1" applyBorder="1" applyAlignment="1">
      <alignment vertical="center" wrapText="1"/>
    </xf>
    <xf numFmtId="3" fontId="9" fillId="0" borderId="35" xfId="15" applyNumberFormat="1" applyFont="1" applyFill="1" applyBorder="1" applyAlignment="1">
      <alignment vertical="center"/>
    </xf>
    <xf numFmtId="3" fontId="9" fillId="0" borderId="36" xfId="15" applyNumberFormat="1" applyFont="1" applyFill="1" applyBorder="1" applyAlignment="1">
      <alignment vertical="center"/>
    </xf>
    <xf numFmtId="3" fontId="9" fillId="0" borderId="35" xfId="15" applyNumberFormat="1" applyFont="1" applyFill="1" applyBorder="1" applyAlignment="1">
      <alignment horizontal="right" vertical="center" wrapText="1"/>
    </xf>
    <xf numFmtId="3" fontId="9" fillId="0" borderId="37" xfId="15" applyNumberFormat="1" applyFont="1" applyFill="1" applyBorder="1" applyAlignment="1">
      <alignment vertical="center"/>
    </xf>
    <xf numFmtId="0" fontId="13" fillId="2" borderId="26" xfId="0" applyFont="1" applyFill="1" applyBorder="1" applyAlignment="1">
      <alignment horizontal="center" vertical="center" wrapText="1"/>
    </xf>
    <xf numFmtId="3" fontId="14" fillId="0" borderId="35" xfId="15" applyNumberFormat="1" applyFont="1" applyFill="1" applyBorder="1" applyAlignment="1">
      <alignment vertical="center"/>
    </xf>
    <xf numFmtId="3" fontId="14" fillId="0" borderId="36" xfId="15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91" fontId="9" fillId="0" borderId="7" xfId="15" applyNumberFormat="1" applyFont="1" applyBorder="1" applyAlignment="1">
      <alignment vertical="center"/>
    </xf>
    <xf numFmtId="191" fontId="9" fillId="0" borderId="8" xfId="15" applyNumberFormat="1" applyFont="1" applyBorder="1" applyAlignment="1">
      <alignment vertical="center"/>
    </xf>
    <xf numFmtId="191" fontId="9" fillId="0" borderId="5" xfId="15" applyNumberFormat="1" applyFont="1" applyBorder="1" applyAlignment="1">
      <alignment vertical="center"/>
    </xf>
    <xf numFmtId="191" fontId="9" fillId="0" borderId="14" xfId="15" applyNumberFormat="1" applyFont="1" applyBorder="1" applyAlignment="1">
      <alignment vertical="center"/>
    </xf>
    <xf numFmtId="191" fontId="9" fillId="0" borderId="0" xfId="15" applyNumberFormat="1" applyFont="1" applyAlignment="1">
      <alignment vertical="center"/>
    </xf>
    <xf numFmtId="191" fontId="9" fillId="0" borderId="38" xfId="15" applyNumberFormat="1" applyFont="1" applyBorder="1" applyAlignment="1">
      <alignment vertical="center"/>
    </xf>
    <xf numFmtId="191" fontId="9" fillId="0" borderId="39" xfId="15" applyNumberFormat="1" applyFont="1" applyBorder="1" applyAlignment="1">
      <alignment vertical="center"/>
    </xf>
    <xf numFmtId="191" fontId="14" fillId="0" borderId="28" xfId="15" applyNumberFormat="1" applyFont="1" applyBorder="1" applyAlignment="1">
      <alignment vertical="center"/>
    </xf>
    <xf numFmtId="191" fontId="14" fillId="0" borderId="40" xfId="15" applyNumberFormat="1" applyFont="1" applyBorder="1" applyAlignment="1">
      <alignment vertical="center"/>
    </xf>
    <xf numFmtId="191" fontId="14" fillId="0" borderId="19" xfId="15" applyNumberFormat="1" applyFont="1" applyBorder="1" applyAlignment="1">
      <alignment vertical="center"/>
    </xf>
    <xf numFmtId="191" fontId="14" fillId="0" borderId="16" xfId="15" applyNumberFormat="1" applyFont="1" applyBorder="1" applyAlignment="1">
      <alignment vertical="center"/>
    </xf>
    <xf numFmtId="3" fontId="9" fillId="0" borderId="7" xfId="15" applyNumberFormat="1" applyFont="1" applyBorder="1" applyAlignment="1">
      <alignment vertical="center"/>
    </xf>
    <xf numFmtId="3" fontId="9" fillId="0" borderId="4" xfId="15" applyNumberFormat="1" applyFont="1" applyBorder="1" applyAlignment="1">
      <alignment vertical="center"/>
    </xf>
    <xf numFmtId="3" fontId="9" fillId="0" borderId="25" xfId="15" applyNumberFormat="1" applyFont="1" applyBorder="1" applyAlignment="1">
      <alignment vertical="center"/>
    </xf>
    <xf numFmtId="3" fontId="14" fillId="0" borderId="15" xfId="15" applyNumberFormat="1" applyFont="1" applyBorder="1" applyAlignment="1">
      <alignment vertical="center"/>
    </xf>
    <xf numFmtId="3" fontId="9" fillId="0" borderId="8" xfId="15" applyNumberFormat="1" applyFont="1" applyBorder="1" applyAlignment="1">
      <alignment vertical="center"/>
    </xf>
    <xf numFmtId="3" fontId="9" fillId="0" borderId="5" xfId="15" applyNumberFormat="1" applyFont="1" applyBorder="1" applyAlignment="1">
      <alignment vertical="center"/>
    </xf>
    <xf numFmtId="3" fontId="9" fillId="0" borderId="14" xfId="15" applyNumberFormat="1" applyFont="1" applyBorder="1" applyAlignment="1">
      <alignment vertical="center"/>
    </xf>
    <xf numFmtId="3" fontId="14" fillId="0" borderId="16" xfId="15" applyNumberFormat="1" applyFont="1" applyBorder="1" applyAlignment="1">
      <alignment vertical="center"/>
    </xf>
    <xf numFmtId="3" fontId="14" fillId="0" borderId="38" xfId="15" applyNumberFormat="1" applyFont="1" applyBorder="1" applyAlignment="1">
      <alignment vertical="center"/>
    </xf>
    <xf numFmtId="3" fontId="14" fillId="0" borderId="41" xfId="15" applyNumberFormat="1" applyFont="1" applyBorder="1" applyAlignment="1">
      <alignment vertical="center"/>
    </xf>
    <xf numFmtId="3" fontId="14" fillId="0" borderId="39" xfId="15" applyNumberFormat="1" applyFont="1" applyBorder="1" applyAlignment="1">
      <alignment vertical="center"/>
    </xf>
    <xf numFmtId="3" fontId="14" fillId="0" borderId="42" xfId="15" applyNumberFormat="1" applyFont="1" applyBorder="1" applyAlignment="1">
      <alignment vertical="center"/>
    </xf>
    <xf numFmtId="191" fontId="14" fillId="0" borderId="26" xfId="15" applyNumberFormat="1" applyFont="1" applyBorder="1" applyAlignment="1">
      <alignment vertical="center"/>
    </xf>
    <xf numFmtId="3" fontId="9" fillId="0" borderId="1" xfId="15" applyNumberFormat="1" applyFont="1" applyFill="1" applyBorder="1" applyAlignment="1" quotePrefix="1">
      <alignment vertical="center"/>
    </xf>
    <xf numFmtId="3" fontId="9" fillId="0" borderId="43" xfId="15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3" fillId="2" borderId="4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72" fontId="16" fillId="0" borderId="0" xfId="0" applyNumberFormat="1" applyFont="1" applyFill="1" applyAlignment="1">
      <alignment horizontal="center" vertical="center"/>
    </xf>
    <xf numFmtId="191" fontId="9" fillId="0" borderId="0" xfId="15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91" fontId="16" fillId="0" borderId="0" xfId="0" applyNumberFormat="1" applyFont="1" applyAlignment="1">
      <alignment vertical="center"/>
    </xf>
    <xf numFmtId="0" fontId="17" fillId="0" borderId="0" xfId="0" applyFont="1" applyFill="1" applyAlignment="1">
      <alignment vertical="center"/>
    </xf>
    <xf numFmtId="191" fontId="9" fillId="0" borderId="0" xfId="15" applyNumberFormat="1" applyFont="1" applyFill="1" applyAlignment="1">
      <alignment vertical="center"/>
    </xf>
    <xf numFmtId="172" fontId="6" fillId="0" borderId="0" xfId="0" applyNumberFormat="1" applyFont="1" applyFill="1" applyAlignment="1">
      <alignment vertical="center"/>
    </xf>
    <xf numFmtId="3" fontId="9" fillId="0" borderId="1" xfId="15" applyNumberFormat="1" applyFont="1" applyFill="1" applyBorder="1" applyAlignment="1">
      <alignment horizontal="right" vertical="center"/>
    </xf>
    <xf numFmtId="3" fontId="9" fillId="0" borderId="2" xfId="15" applyNumberFormat="1" applyFont="1" applyFill="1" applyBorder="1" applyAlignment="1">
      <alignment horizontal="right" vertical="center"/>
    </xf>
    <xf numFmtId="191" fontId="9" fillId="0" borderId="25" xfId="15" applyNumberFormat="1" applyFont="1" applyFill="1" applyBorder="1" applyAlignment="1">
      <alignment horizontal="right" vertical="center" readingOrder="1"/>
    </xf>
    <xf numFmtId="0" fontId="13" fillId="2" borderId="4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readingOrder="1"/>
    </xf>
    <xf numFmtId="191" fontId="14" fillId="0" borderId="21" xfId="0" applyNumberFormat="1" applyFont="1" applyFill="1" applyBorder="1" applyAlignment="1">
      <alignment vertical="center" readingOrder="1"/>
    </xf>
    <xf numFmtId="191" fontId="21" fillId="0" borderId="0" xfId="15" applyNumberFormat="1" applyFont="1" applyFill="1" applyAlignment="1">
      <alignment vertical="center" readingOrder="1"/>
    </xf>
    <xf numFmtId="0" fontId="21" fillId="0" borderId="0" xfId="0" applyFont="1" applyFill="1" applyAlignment="1">
      <alignment vertical="center" readingOrder="1"/>
    </xf>
    <xf numFmtId="3" fontId="9" fillId="0" borderId="10" xfId="15" applyNumberFormat="1" applyFont="1" applyBorder="1" applyAlignment="1">
      <alignment horizontal="right" vertical="center" readingOrder="1"/>
    </xf>
    <xf numFmtId="3" fontId="9" fillId="0" borderId="30" xfId="15" applyNumberFormat="1" applyFont="1" applyBorder="1" applyAlignment="1">
      <alignment horizontal="right" vertical="center" readingOrder="1"/>
    </xf>
    <xf numFmtId="3" fontId="9" fillId="0" borderId="43" xfId="15" applyNumberFormat="1" applyFont="1" applyFill="1" applyBorder="1" applyAlignment="1">
      <alignment horizontal="right" vertical="center" readingOrder="1"/>
    </xf>
    <xf numFmtId="3" fontId="14" fillId="0" borderId="46" xfId="0" applyNumberFormat="1" applyFont="1" applyFill="1" applyBorder="1" applyAlignment="1">
      <alignment horizontal="right" vertical="center" readingOrder="1"/>
    </xf>
    <xf numFmtId="3" fontId="9" fillId="0" borderId="11" xfId="15" applyNumberFormat="1" applyFont="1" applyBorder="1" applyAlignment="1">
      <alignment horizontal="right" vertical="center" readingOrder="1"/>
    </xf>
    <xf numFmtId="3" fontId="9" fillId="0" borderId="47" xfId="15" applyNumberFormat="1" applyFont="1" applyBorder="1" applyAlignment="1">
      <alignment horizontal="right" vertical="center" readingOrder="1"/>
    </xf>
    <xf numFmtId="3" fontId="14" fillId="0" borderId="48" xfId="0" applyNumberFormat="1" applyFont="1" applyFill="1" applyBorder="1" applyAlignment="1">
      <alignment vertical="center"/>
    </xf>
    <xf numFmtId="3" fontId="9" fillId="0" borderId="9" xfId="15" applyNumberFormat="1" applyFont="1" applyFill="1" applyBorder="1" applyAlignment="1">
      <alignment horizontal="right" vertical="center"/>
    </xf>
    <xf numFmtId="3" fontId="9" fillId="0" borderId="18" xfId="15" applyNumberFormat="1" applyFont="1" applyFill="1" applyBorder="1" applyAlignment="1">
      <alignment horizontal="right" vertical="center"/>
    </xf>
    <xf numFmtId="3" fontId="9" fillId="0" borderId="43" xfId="15" applyNumberFormat="1" applyFont="1" applyFill="1" applyBorder="1" applyAlignment="1">
      <alignment horizontal="right" vertical="center"/>
    </xf>
    <xf numFmtId="3" fontId="14" fillId="0" borderId="17" xfId="0" applyNumberFormat="1" applyFont="1" applyFill="1" applyBorder="1" applyAlignment="1">
      <alignment vertical="center"/>
    </xf>
    <xf numFmtId="3" fontId="9" fillId="0" borderId="23" xfId="15" applyNumberFormat="1" applyFont="1" applyFill="1" applyBorder="1" applyAlignment="1">
      <alignment horizontal="right" vertical="center"/>
    </xf>
    <xf numFmtId="3" fontId="9" fillId="0" borderId="30" xfId="15" applyNumberFormat="1" applyFont="1" applyFill="1" applyBorder="1" applyAlignment="1">
      <alignment horizontal="right" vertical="center"/>
    </xf>
    <xf numFmtId="3" fontId="14" fillId="0" borderId="20" xfId="0" applyNumberFormat="1" applyFont="1" applyFill="1" applyBorder="1" applyAlignment="1">
      <alignment vertical="center"/>
    </xf>
    <xf numFmtId="3" fontId="9" fillId="0" borderId="23" xfId="15" applyNumberFormat="1" applyFont="1" applyBorder="1" applyAlignment="1">
      <alignment horizontal="right" vertical="center"/>
    </xf>
    <xf numFmtId="3" fontId="9" fillId="0" borderId="30" xfId="15" applyNumberFormat="1" applyFont="1" applyBorder="1" applyAlignment="1">
      <alignment horizontal="right" vertical="center"/>
    </xf>
    <xf numFmtId="3" fontId="9" fillId="0" borderId="32" xfId="15" applyNumberFormat="1" applyFont="1" applyBorder="1" applyAlignment="1">
      <alignment horizontal="right" vertical="center"/>
    </xf>
    <xf numFmtId="3" fontId="9" fillId="0" borderId="47" xfId="15" applyNumberFormat="1" applyFont="1" applyBorder="1" applyAlignment="1">
      <alignment horizontal="right" vertical="center"/>
    </xf>
    <xf numFmtId="3" fontId="14" fillId="0" borderId="21" xfId="0" applyNumberFormat="1" applyFont="1" applyFill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14" fillId="0" borderId="3" xfId="15" applyNumberFormat="1" applyFont="1" applyBorder="1" applyAlignment="1">
      <alignment horizontal="right" vertical="center"/>
    </xf>
    <xf numFmtId="3" fontId="14" fillId="0" borderId="49" xfId="15" applyNumberFormat="1" applyFont="1" applyFill="1" applyBorder="1" applyAlignment="1">
      <alignment vertical="center"/>
    </xf>
    <xf numFmtId="191" fontId="9" fillId="0" borderId="3" xfId="15" applyNumberFormat="1" applyFont="1" applyFill="1" applyBorder="1" applyAlignment="1">
      <alignment vertical="center"/>
    </xf>
    <xf numFmtId="191" fontId="9" fillId="0" borderId="12" xfId="15" applyNumberFormat="1" applyFont="1" applyFill="1" applyBorder="1" applyAlignment="1">
      <alignment vertical="center"/>
    </xf>
    <xf numFmtId="191" fontId="9" fillId="0" borderId="5" xfId="15" applyNumberFormat="1" applyFont="1" applyFill="1" applyBorder="1" applyAlignment="1">
      <alignment vertical="center"/>
    </xf>
    <xf numFmtId="191" fontId="9" fillId="0" borderId="14" xfId="15" applyNumberFormat="1" applyFont="1" applyFill="1" applyBorder="1" applyAlignment="1">
      <alignment vertical="center"/>
    </xf>
    <xf numFmtId="191" fontId="15" fillId="0" borderId="6" xfId="15" applyNumberFormat="1" applyFont="1" applyFill="1" applyBorder="1" applyAlignment="1">
      <alignment horizontal="right" vertical="center" readingOrder="1"/>
    </xf>
    <xf numFmtId="191" fontId="9" fillId="0" borderId="9" xfId="15" applyNumberFormat="1" applyFont="1" applyBorder="1" applyAlignment="1">
      <alignment vertical="center"/>
    </xf>
    <xf numFmtId="191" fontId="9" fillId="0" borderId="4" xfId="15" applyNumberFormat="1" applyFont="1" applyFill="1" applyBorder="1" applyAlignment="1">
      <alignment vertical="center"/>
    </xf>
    <xf numFmtId="3" fontId="9" fillId="0" borderId="26" xfId="15" applyNumberFormat="1" applyFont="1" applyFill="1" applyBorder="1" applyAlignment="1">
      <alignment horizontal="right" vertical="center" readingOrder="1"/>
    </xf>
    <xf numFmtId="191" fontId="9" fillId="0" borderId="10" xfId="15" applyNumberFormat="1" applyFont="1" applyFill="1" applyBorder="1" applyAlignment="1">
      <alignment vertical="center"/>
    </xf>
    <xf numFmtId="191" fontId="9" fillId="0" borderId="50" xfId="15" applyNumberFormat="1" applyFont="1" applyFill="1" applyBorder="1" applyAlignment="1">
      <alignment vertical="center"/>
    </xf>
    <xf numFmtId="191" fontId="9" fillId="0" borderId="51" xfId="15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 readingOrder="1"/>
    </xf>
    <xf numFmtId="3" fontId="9" fillId="0" borderId="28" xfId="15" applyNumberFormat="1" applyFont="1" applyFill="1" applyBorder="1" applyAlignment="1">
      <alignment horizontal="right" vertical="center" readingOrder="1"/>
    </xf>
    <xf numFmtId="3" fontId="9" fillId="0" borderId="27" xfId="15" applyNumberFormat="1" applyFont="1" applyFill="1" applyBorder="1" applyAlignment="1">
      <alignment horizontal="right" vertical="center" readingOrder="1"/>
    </xf>
    <xf numFmtId="3" fontId="9" fillId="0" borderId="35" xfId="15" applyNumberFormat="1" applyFont="1" applyFill="1" applyBorder="1" applyAlignment="1">
      <alignment horizontal="right" vertical="center" readingOrder="1"/>
    </xf>
    <xf numFmtId="3" fontId="9" fillId="0" borderId="37" xfId="15" applyNumberFormat="1" applyFont="1" applyFill="1" applyBorder="1" applyAlignment="1">
      <alignment horizontal="right" vertical="center" readingOrder="1"/>
    </xf>
    <xf numFmtId="0" fontId="6" fillId="0" borderId="0" xfId="0" applyFont="1" applyAlignment="1">
      <alignment vertical="center" readingOrder="1"/>
    </xf>
    <xf numFmtId="0" fontId="13" fillId="2" borderId="41" xfId="0" applyFont="1" applyFill="1" applyBorder="1" applyAlignment="1">
      <alignment horizontal="center" vertical="center" wrapText="1" readingOrder="1"/>
    </xf>
    <xf numFmtId="0" fontId="13" fillId="2" borderId="48" xfId="0" applyFont="1" applyFill="1" applyBorder="1" applyAlignment="1">
      <alignment horizontal="center" vertical="center" textRotation="90" wrapText="1" readingOrder="1"/>
    </xf>
    <xf numFmtId="3" fontId="9" fillId="0" borderId="18" xfId="15" applyNumberFormat="1" applyFont="1" applyFill="1" applyBorder="1" applyAlignment="1">
      <alignment vertical="center" wrapText="1"/>
    </xf>
    <xf numFmtId="3" fontId="14" fillId="0" borderId="52" xfId="15" applyNumberFormat="1" applyFont="1" applyBorder="1" applyAlignment="1">
      <alignment horizontal="right" vertical="center"/>
    </xf>
    <xf numFmtId="3" fontId="14" fillId="0" borderId="35" xfId="15" applyNumberFormat="1" applyFont="1" applyBorder="1" applyAlignment="1">
      <alignment horizontal="right" vertical="center"/>
    </xf>
    <xf numFmtId="3" fontId="14" fillId="0" borderId="34" xfId="15" applyNumberFormat="1" applyFont="1" applyBorder="1" applyAlignment="1">
      <alignment horizontal="right" vertical="center"/>
    </xf>
    <xf numFmtId="3" fontId="14" fillId="0" borderId="37" xfId="15" applyNumberFormat="1" applyFont="1" applyBorder="1" applyAlignment="1">
      <alignment horizontal="right" vertical="center"/>
    </xf>
    <xf numFmtId="191" fontId="9" fillId="0" borderId="4" xfId="15" applyNumberFormat="1" applyFont="1" applyFill="1" applyBorder="1" applyAlignment="1">
      <alignment vertical="center" wrapText="1"/>
    </xf>
    <xf numFmtId="191" fontId="9" fillId="0" borderId="4" xfId="15" applyNumberFormat="1" applyFont="1" applyFill="1" applyBorder="1" applyAlignment="1">
      <alignment horizontal="right" vertical="center"/>
    </xf>
    <xf numFmtId="191" fontId="9" fillId="0" borderId="25" xfId="15" applyNumberFormat="1" applyFont="1" applyFill="1" applyBorder="1" applyAlignment="1">
      <alignment vertical="center"/>
    </xf>
    <xf numFmtId="191" fontId="9" fillId="0" borderId="15" xfId="15" applyNumberFormat="1" applyFont="1" applyFill="1" applyBorder="1" applyAlignment="1">
      <alignment vertical="center"/>
    </xf>
    <xf numFmtId="191" fontId="9" fillId="0" borderId="3" xfId="15" applyNumberFormat="1" applyFont="1" applyFill="1" applyBorder="1" applyAlignment="1">
      <alignment vertical="center" wrapText="1"/>
    </xf>
    <xf numFmtId="191" fontId="9" fillId="0" borderId="3" xfId="15" applyNumberFormat="1" applyFont="1" applyFill="1" applyBorder="1" applyAlignment="1">
      <alignment horizontal="right" vertical="center"/>
    </xf>
    <xf numFmtId="191" fontId="9" fillId="0" borderId="20" xfId="15" applyNumberFormat="1" applyFont="1" applyFill="1" applyBorder="1" applyAlignment="1">
      <alignment vertical="center"/>
    </xf>
    <xf numFmtId="191" fontId="9" fillId="0" borderId="5" xfId="15" applyNumberFormat="1" applyFont="1" applyFill="1" applyBorder="1" applyAlignment="1">
      <alignment vertical="center" wrapText="1"/>
    </xf>
    <xf numFmtId="191" fontId="9" fillId="0" borderId="16" xfId="15" applyNumberFormat="1" applyFont="1" applyFill="1" applyBorder="1" applyAlignment="1">
      <alignment vertical="center"/>
    </xf>
    <xf numFmtId="3" fontId="9" fillId="0" borderId="5" xfId="15" applyNumberFormat="1" applyFont="1" applyFill="1" applyBorder="1" applyAlignment="1">
      <alignment horizontal="right" vertical="center"/>
    </xf>
    <xf numFmtId="3" fontId="9" fillId="0" borderId="51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 wrapText="1"/>
    </xf>
    <xf numFmtId="3" fontId="9" fillId="0" borderId="4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4" xfId="15" applyNumberFormat="1" applyFont="1" applyFill="1" applyBorder="1" applyAlignment="1">
      <alignment horizontal="right" vertical="center"/>
    </xf>
    <xf numFmtId="3" fontId="9" fillId="0" borderId="15" xfId="15" applyNumberFormat="1" applyFont="1" applyFill="1" applyBorder="1" applyAlignment="1">
      <alignment vertical="center"/>
    </xf>
    <xf numFmtId="3" fontId="9" fillId="0" borderId="21" xfId="15" applyNumberFormat="1" applyFont="1" applyFill="1" applyBorder="1" applyAlignment="1">
      <alignment vertical="center"/>
    </xf>
    <xf numFmtId="3" fontId="9" fillId="0" borderId="53" xfId="0" applyNumberFormat="1" applyFont="1" applyFill="1" applyBorder="1" applyAlignment="1">
      <alignment vertical="center" readingOrder="1"/>
    </xf>
    <xf numFmtId="3" fontId="9" fillId="0" borderId="54" xfId="0" applyNumberFormat="1" applyFont="1" applyFill="1" applyBorder="1" applyAlignment="1">
      <alignment vertical="center" readingOrder="1"/>
    </xf>
    <xf numFmtId="3" fontId="9" fillId="0" borderId="55" xfId="0" applyNumberFormat="1" applyFont="1" applyFill="1" applyBorder="1" applyAlignment="1">
      <alignment vertical="center" readingOrder="1"/>
    </xf>
    <xf numFmtId="3" fontId="9" fillId="0" borderId="56" xfId="0" applyNumberFormat="1" applyFont="1" applyFill="1" applyBorder="1" applyAlignment="1">
      <alignment vertical="center" readingOrder="1"/>
    </xf>
    <xf numFmtId="3" fontId="9" fillId="0" borderId="46" xfId="0" applyNumberFormat="1" applyFont="1" applyFill="1" applyBorder="1" applyAlignment="1">
      <alignment vertical="center" readingOrder="1"/>
    </xf>
    <xf numFmtId="3" fontId="9" fillId="0" borderId="57" xfId="0" applyNumberFormat="1" applyFont="1" applyFill="1" applyBorder="1" applyAlignment="1">
      <alignment vertical="center" readingOrder="1"/>
    </xf>
    <xf numFmtId="3" fontId="9" fillId="0" borderId="15" xfId="0" applyNumberFormat="1" applyFont="1" applyFill="1" applyBorder="1" applyAlignment="1">
      <alignment vertical="center" readingOrder="1"/>
    </xf>
    <xf numFmtId="3" fontId="9" fillId="0" borderId="20" xfId="0" applyNumberFormat="1" applyFont="1" applyFill="1" applyBorder="1" applyAlignment="1">
      <alignment vertical="center" readingOrder="1"/>
    </xf>
    <xf numFmtId="3" fontId="14" fillId="2" borderId="26" xfId="0" applyNumberFormat="1" applyFont="1" applyFill="1" applyBorder="1" applyAlignment="1">
      <alignment vertical="center" readingOrder="1"/>
    </xf>
    <xf numFmtId="3" fontId="14" fillId="0" borderId="52" xfId="15" applyNumberFormat="1" applyFont="1" applyFill="1" applyBorder="1" applyAlignment="1">
      <alignment horizontal="right" vertical="center" readingOrder="1"/>
    </xf>
    <xf numFmtId="3" fontId="14" fillId="0" borderId="35" xfId="15" applyNumberFormat="1" applyFont="1" applyFill="1" applyBorder="1" applyAlignment="1">
      <alignment horizontal="right" vertical="center" readingOrder="1"/>
    </xf>
    <xf numFmtId="3" fontId="14" fillId="0" borderId="37" xfId="15" applyNumberFormat="1" applyFont="1" applyFill="1" applyBorder="1" applyAlignment="1">
      <alignment horizontal="right" vertical="center" readingOrder="1"/>
    </xf>
    <xf numFmtId="0" fontId="0" fillId="0" borderId="0" xfId="0" applyFont="1" applyAlignment="1">
      <alignment/>
    </xf>
    <xf numFmtId="191" fontId="9" fillId="0" borderId="25" xfId="15" applyNumberFormat="1" applyFont="1" applyBorder="1" applyAlignment="1">
      <alignment vertical="center"/>
    </xf>
    <xf numFmtId="191" fontId="14" fillId="0" borderId="24" xfId="15" applyNumberFormat="1" applyFont="1" applyBorder="1" applyAlignment="1">
      <alignment vertical="center"/>
    </xf>
    <xf numFmtId="0" fontId="13" fillId="2" borderId="58" xfId="0" applyFont="1" applyFill="1" applyBorder="1" applyAlignment="1">
      <alignment horizontal="center" vertical="center" textRotation="90"/>
    </xf>
    <xf numFmtId="0" fontId="13" fillId="2" borderId="39" xfId="0" applyFont="1" applyFill="1" applyBorder="1" applyAlignment="1">
      <alignment horizontal="center" vertical="center" textRotation="90"/>
    </xf>
    <xf numFmtId="0" fontId="13" fillId="2" borderId="59" xfId="0" applyFont="1" applyFill="1" applyBorder="1" applyAlignment="1">
      <alignment horizontal="center" vertical="center" textRotation="90"/>
    </xf>
    <xf numFmtId="191" fontId="9" fillId="0" borderId="2" xfId="15" applyNumberFormat="1" applyFont="1" applyFill="1" applyBorder="1" applyAlignment="1">
      <alignment horizontal="right" vertical="center"/>
    </xf>
    <xf numFmtId="3" fontId="9" fillId="0" borderId="3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191" fontId="9" fillId="0" borderId="51" xfId="15" applyNumberFormat="1" applyFont="1" applyFill="1" applyBorder="1" applyAlignment="1">
      <alignment horizontal="right" vertical="center"/>
    </xf>
    <xf numFmtId="191" fontId="9" fillId="0" borderId="10" xfId="15" applyNumberFormat="1" applyFont="1" applyFill="1" applyBorder="1" applyAlignment="1">
      <alignment horizontal="right" vertical="center"/>
    </xf>
    <xf numFmtId="191" fontId="9" fillId="0" borderId="11" xfId="15" applyNumberFormat="1" applyFont="1" applyFill="1" applyBorder="1" applyAlignment="1">
      <alignment horizontal="right" vertical="center"/>
    </xf>
    <xf numFmtId="0" fontId="6" fillId="2" borderId="15" xfId="23" applyFont="1" applyFill="1" applyBorder="1" applyAlignment="1">
      <alignment horizontal="center" vertical="center" wrapText="1" readingOrder="1"/>
      <protection/>
    </xf>
    <xf numFmtId="3" fontId="9" fillId="0" borderId="25" xfId="15" applyNumberFormat="1" applyFont="1" applyFill="1" applyBorder="1" applyAlignment="1">
      <alignment horizontal="right" vertical="center"/>
    </xf>
    <xf numFmtId="3" fontId="14" fillId="0" borderId="15" xfId="15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6" fillId="2" borderId="20" xfId="23" applyFont="1" applyFill="1" applyBorder="1" applyAlignment="1">
      <alignment horizontal="center" vertical="center" wrapText="1" readingOrder="1"/>
      <protection/>
    </xf>
    <xf numFmtId="3" fontId="14" fillId="0" borderId="20" xfId="15" applyNumberFormat="1" applyFont="1" applyFill="1" applyBorder="1" applyAlignment="1">
      <alignment horizontal="right" vertical="center"/>
    </xf>
    <xf numFmtId="0" fontId="6" fillId="2" borderId="21" xfId="23" applyFont="1" applyFill="1" applyBorder="1" applyAlignment="1">
      <alignment horizontal="center" vertical="center" wrapText="1" readingOrder="1"/>
      <protection/>
    </xf>
    <xf numFmtId="3" fontId="9" fillId="0" borderId="13" xfId="15" applyNumberFormat="1" applyFont="1" applyFill="1" applyBorder="1" applyAlignment="1">
      <alignment horizontal="right" vertical="center"/>
    </xf>
    <xf numFmtId="3" fontId="14" fillId="0" borderId="21" xfId="15" applyNumberFormat="1" applyFont="1" applyFill="1" applyBorder="1" applyAlignment="1">
      <alignment horizontal="right" vertical="center"/>
    </xf>
    <xf numFmtId="3" fontId="9" fillId="0" borderId="14" xfId="15" applyNumberFormat="1" applyFont="1" applyFill="1" applyBorder="1" applyAlignment="1">
      <alignment horizontal="right" vertical="center"/>
    </xf>
    <xf numFmtId="3" fontId="14" fillId="0" borderId="16" xfId="15" applyNumberFormat="1" applyFont="1" applyFill="1" applyBorder="1" applyAlignment="1">
      <alignment horizontal="right" vertical="center"/>
    </xf>
    <xf numFmtId="0" fontId="13" fillId="2" borderId="19" xfId="23" applyFont="1" applyFill="1" applyBorder="1" applyAlignment="1">
      <alignment horizontal="center" vertical="center" wrapText="1" readingOrder="1"/>
      <protection/>
    </xf>
    <xf numFmtId="3" fontId="14" fillId="0" borderId="48" xfId="15" applyNumberFormat="1" applyFont="1" applyFill="1" applyBorder="1" applyAlignment="1">
      <alignment horizontal="right" vertical="center"/>
    </xf>
    <xf numFmtId="0" fontId="13" fillId="2" borderId="60" xfId="23" applyFont="1" applyFill="1" applyBorder="1" applyAlignment="1">
      <alignment horizontal="center" vertical="center" wrapText="1" readingOrder="1"/>
      <protection/>
    </xf>
    <xf numFmtId="3" fontId="9" fillId="0" borderId="52" xfId="15" applyNumberFormat="1" applyFont="1" applyFill="1" applyBorder="1" applyAlignment="1">
      <alignment horizontal="right" vertical="center" readingOrder="1"/>
    </xf>
    <xf numFmtId="3" fontId="9" fillId="0" borderId="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9" fillId="0" borderId="9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191" fontId="9" fillId="0" borderId="49" xfId="15" applyNumberFormat="1" applyFont="1" applyFill="1" applyBorder="1" applyAlignment="1">
      <alignment horizontal="right" vertical="center" readingOrder="1"/>
    </xf>
    <xf numFmtId="191" fontId="9" fillId="0" borderId="61" xfId="15" applyNumberFormat="1" applyFont="1" applyFill="1" applyBorder="1" applyAlignment="1">
      <alignment horizontal="right" vertical="center" readingOrder="1"/>
    </xf>
    <xf numFmtId="0" fontId="13" fillId="2" borderId="19" xfId="22" applyFont="1" applyFill="1" applyBorder="1" applyAlignment="1">
      <alignment horizontal="center" vertical="center" wrapText="1" readingOrder="1"/>
      <protection/>
    </xf>
    <xf numFmtId="0" fontId="19" fillId="2" borderId="19" xfId="22" applyFont="1" applyFill="1" applyBorder="1" applyAlignment="1">
      <alignment horizontal="center" vertical="center" wrapText="1" readingOrder="1"/>
      <protection/>
    </xf>
    <xf numFmtId="191" fontId="18" fillId="0" borderId="19" xfId="0" applyNumberFormat="1" applyFont="1" applyFill="1" applyBorder="1" applyAlignment="1">
      <alignment vertical="center" readingOrder="1"/>
    </xf>
    <xf numFmtId="191" fontId="15" fillId="0" borderId="19" xfId="0" applyNumberFormat="1" applyFont="1" applyFill="1" applyBorder="1" applyAlignment="1">
      <alignment vertical="center" readingOrder="1"/>
    </xf>
    <xf numFmtId="191" fontId="15" fillId="0" borderId="38" xfId="15" applyNumberFormat="1" applyFont="1" applyFill="1" applyBorder="1" applyAlignment="1">
      <alignment vertical="center" readingOrder="1"/>
    </xf>
    <xf numFmtId="191" fontId="21" fillId="0" borderId="26" xfId="0" applyNumberFormat="1" applyFont="1" applyFill="1" applyBorder="1" applyAlignment="1">
      <alignment vertical="center" readingOrder="1"/>
    </xf>
    <xf numFmtId="191" fontId="21" fillId="0" borderId="28" xfId="0" applyNumberFormat="1" applyFont="1" applyFill="1" applyBorder="1" applyAlignment="1">
      <alignment vertical="center" readingOrder="1"/>
    </xf>
    <xf numFmtId="0" fontId="9" fillId="0" borderId="23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91" fontId="14" fillId="0" borderId="28" xfId="15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 wrapText="1" readingOrder="1"/>
    </xf>
    <xf numFmtId="0" fontId="9" fillId="3" borderId="1" xfId="0" applyFont="1" applyFill="1" applyBorder="1" applyAlignment="1">
      <alignment horizontal="right" vertical="center" wrapText="1" readingOrder="1"/>
    </xf>
    <xf numFmtId="0" fontId="9" fillId="3" borderId="18" xfId="0" applyFont="1" applyFill="1" applyBorder="1" applyAlignment="1">
      <alignment horizontal="right" vertical="center" wrapText="1" readingOrder="1"/>
    </xf>
    <xf numFmtId="0" fontId="14" fillId="3" borderId="62" xfId="0" applyFont="1" applyFill="1" applyBorder="1" applyAlignment="1">
      <alignment horizontal="right" vertical="center" wrapText="1" readingOrder="1"/>
    </xf>
    <xf numFmtId="0" fontId="14" fillId="0" borderId="62" xfId="0" applyFont="1" applyBorder="1" applyAlignment="1">
      <alignment horizontal="right" vertical="center"/>
    </xf>
    <xf numFmtId="0" fontId="14" fillId="0" borderId="63" xfId="0" applyFont="1" applyBorder="1" applyAlignment="1">
      <alignment horizontal="right" vertical="center"/>
    </xf>
    <xf numFmtId="0" fontId="14" fillId="0" borderId="64" xfId="0" applyFont="1" applyBorder="1" applyAlignment="1">
      <alignment horizontal="right" vertical="center"/>
    </xf>
    <xf numFmtId="0" fontId="9" fillId="3" borderId="61" xfId="0" applyFont="1" applyFill="1" applyBorder="1" applyAlignment="1">
      <alignment horizontal="right" vertical="center" wrapText="1" readingOrder="1"/>
    </xf>
    <xf numFmtId="0" fontId="9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47" xfId="0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3" fontId="14" fillId="0" borderId="48" xfId="0" applyNumberFormat="1" applyFont="1" applyFill="1" applyBorder="1" applyAlignment="1">
      <alignment horizontal="right" vertical="center" readingOrder="1"/>
    </xf>
    <xf numFmtId="3" fontId="14" fillId="0" borderId="65" xfId="0" applyNumberFormat="1" applyFont="1" applyFill="1" applyBorder="1" applyAlignment="1">
      <alignment horizontal="right" vertical="center" readingOrder="1"/>
    </xf>
    <xf numFmtId="3" fontId="14" fillId="0" borderId="66" xfId="0" applyNumberFormat="1" applyFont="1" applyFill="1" applyBorder="1" applyAlignment="1">
      <alignment horizontal="right" vertical="center" readingOrder="1"/>
    </xf>
    <xf numFmtId="0" fontId="8" fillId="2" borderId="41" xfId="0" applyFont="1" applyFill="1" applyBorder="1" applyAlignment="1">
      <alignment horizontal="center" vertical="center" wrapText="1"/>
    </xf>
    <xf numFmtId="2" fontId="14" fillId="0" borderId="15" xfId="0" applyNumberFormat="1" applyFont="1" applyBorder="1" applyAlignment="1">
      <alignment vertical="center"/>
    </xf>
    <xf numFmtId="2" fontId="14" fillId="0" borderId="20" xfId="0" applyNumberFormat="1" applyFont="1" applyBorder="1" applyAlignment="1">
      <alignment vertical="center"/>
    </xf>
    <xf numFmtId="2" fontId="14" fillId="0" borderId="16" xfId="0" applyNumberFormat="1" applyFont="1" applyBorder="1" applyAlignment="1">
      <alignment vertical="center"/>
    </xf>
    <xf numFmtId="2" fontId="14" fillId="0" borderId="19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3" borderId="18" xfId="0" applyNumberFormat="1" applyFont="1" applyFill="1" applyBorder="1" applyAlignment="1">
      <alignment horizontal="right" vertical="center" wrapText="1" readingOrder="1"/>
    </xf>
    <xf numFmtId="3" fontId="14" fillId="0" borderId="62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14" fillId="0" borderId="63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3" borderId="61" xfId="0" applyNumberFormat="1" applyFont="1" applyFill="1" applyBorder="1" applyAlignment="1">
      <alignment horizontal="right" vertical="center" wrapText="1" readingOrder="1"/>
    </xf>
    <xf numFmtId="3" fontId="14" fillId="0" borderId="64" xfId="0" applyNumberFormat="1" applyFont="1" applyBorder="1" applyAlignment="1">
      <alignment horizontal="right" vertical="center"/>
    </xf>
    <xf numFmtId="3" fontId="14" fillId="0" borderId="28" xfId="15" applyNumberFormat="1" applyFont="1" applyBorder="1" applyAlignment="1">
      <alignment horizontal="right" vertical="center"/>
    </xf>
    <xf numFmtId="3" fontId="14" fillId="3" borderId="27" xfId="0" applyNumberFormat="1" applyFont="1" applyFill="1" applyBorder="1" applyAlignment="1">
      <alignment horizontal="right" vertical="center" wrapText="1" readingOrder="1"/>
    </xf>
    <xf numFmtId="3" fontId="14" fillId="0" borderId="44" xfId="15" applyNumberFormat="1" applyFont="1" applyBorder="1" applyAlignment="1">
      <alignment horizontal="right" vertical="center"/>
    </xf>
    <xf numFmtId="0" fontId="14" fillId="0" borderId="28" xfId="15" applyNumberFormat="1" applyFont="1" applyBorder="1" applyAlignment="1">
      <alignment horizontal="right" vertical="center"/>
    </xf>
    <xf numFmtId="0" fontId="14" fillId="0" borderId="44" xfId="15" applyNumberFormat="1" applyFont="1" applyBorder="1" applyAlignment="1">
      <alignment horizontal="right" vertical="center"/>
    </xf>
    <xf numFmtId="0" fontId="9" fillId="0" borderId="1" xfId="15" applyNumberFormat="1" applyFont="1" applyBorder="1" applyAlignment="1">
      <alignment vertical="center"/>
    </xf>
    <xf numFmtId="0" fontId="9" fillId="0" borderId="3" xfId="15" applyNumberFormat="1" applyFont="1" applyBorder="1" applyAlignment="1">
      <alignment vertical="center"/>
    </xf>
    <xf numFmtId="0" fontId="9" fillId="0" borderId="2" xfId="15" applyNumberFormat="1" applyFont="1" applyBorder="1" applyAlignment="1">
      <alignment vertical="center"/>
    </xf>
    <xf numFmtId="0" fontId="8" fillId="2" borderId="15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50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14" fillId="0" borderId="40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3" fontId="9" fillId="0" borderId="51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3" fillId="2" borderId="19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3" fontId="9" fillId="0" borderId="40" xfId="0" applyNumberFormat="1" applyFont="1" applyBorder="1" applyAlignment="1">
      <alignment vertical="center"/>
    </xf>
    <xf numFmtId="0" fontId="13" fillId="2" borderId="59" xfId="0" applyFont="1" applyFill="1" applyBorder="1" applyAlignment="1">
      <alignment horizontal="center" vertical="center"/>
    </xf>
    <xf numFmtId="3" fontId="14" fillId="0" borderId="56" xfId="0" applyNumberFormat="1" applyFont="1" applyBorder="1" applyAlignment="1">
      <alignment vertical="center"/>
    </xf>
    <xf numFmtId="3" fontId="14" fillId="0" borderId="46" xfId="0" applyNumberFormat="1" applyFont="1" applyBorder="1" applyAlignment="1">
      <alignment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3" fontId="14" fillId="0" borderId="57" xfId="0" applyNumberFormat="1" applyFont="1" applyBorder="1" applyAlignment="1">
      <alignment vertical="center"/>
    </xf>
    <xf numFmtId="0" fontId="13" fillId="2" borderId="28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3" fillId="2" borderId="40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8" fillId="2" borderId="67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41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45" xfId="0" applyFont="1" applyFill="1" applyBorder="1" applyAlignment="1">
      <alignment horizontal="left" vertical="center" wrapText="1"/>
    </xf>
    <xf numFmtId="0" fontId="13" fillId="2" borderId="63" xfId="0" applyFont="1" applyFill="1" applyBorder="1" applyAlignment="1">
      <alignment horizontal="left" vertical="center" wrapText="1"/>
    </xf>
    <xf numFmtId="0" fontId="13" fillId="2" borderId="68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left" vertical="center" wrapText="1"/>
    </xf>
    <xf numFmtId="0" fontId="13" fillId="2" borderId="46" xfId="0" applyFont="1" applyFill="1" applyBorder="1" applyAlignment="1">
      <alignment horizontal="left" vertical="center" wrapText="1"/>
    </xf>
    <xf numFmtId="0" fontId="13" fillId="2" borderId="57" xfId="0" applyFont="1" applyFill="1" applyBorder="1" applyAlignment="1">
      <alignment horizontal="left" vertical="center" wrapText="1"/>
    </xf>
    <xf numFmtId="0" fontId="13" fillId="2" borderId="60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69" xfId="0" applyFont="1" applyFill="1" applyBorder="1" applyAlignment="1">
      <alignment horizontal="left" vertical="center" wrapText="1"/>
    </xf>
    <xf numFmtId="0" fontId="13" fillId="2" borderId="64" xfId="0" applyFont="1" applyFill="1" applyBorder="1" applyAlignment="1">
      <alignment horizontal="left" vertical="center" wrapText="1"/>
    </xf>
    <xf numFmtId="3" fontId="9" fillId="0" borderId="0" xfId="15" applyNumberFormat="1" applyFont="1" applyFill="1" applyBorder="1" applyAlignment="1">
      <alignment vertical="center"/>
    </xf>
    <xf numFmtId="3" fontId="9" fillId="0" borderId="0" xfId="15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9" fillId="0" borderId="47" xfId="15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left" vertical="center" wrapText="1"/>
    </xf>
    <xf numFmtId="0" fontId="13" fillId="2" borderId="66" xfId="0" applyFont="1" applyFill="1" applyBorder="1" applyAlignment="1">
      <alignment horizontal="left" vertical="center" wrapText="1"/>
    </xf>
    <xf numFmtId="3" fontId="14" fillId="0" borderId="34" xfId="15" applyNumberFormat="1" applyFont="1" applyFill="1" applyBorder="1" applyAlignment="1">
      <alignment vertical="center"/>
    </xf>
    <xf numFmtId="0" fontId="13" fillId="2" borderId="65" xfId="0" applyFont="1" applyFill="1" applyBorder="1" applyAlignment="1">
      <alignment horizontal="left" vertical="center" wrapText="1"/>
    </xf>
    <xf numFmtId="0" fontId="13" fillId="2" borderId="46" xfId="0" applyFont="1" applyFill="1" applyBorder="1" applyAlignment="1">
      <alignment horizontal="left" vertical="center"/>
    </xf>
    <xf numFmtId="0" fontId="13" fillId="2" borderId="46" xfId="0" applyFont="1" applyFill="1" applyBorder="1" applyAlignment="1">
      <alignment horizontal="left" vertical="center" readingOrder="1"/>
    </xf>
    <xf numFmtId="0" fontId="13" fillId="2" borderId="56" xfId="22" applyFont="1" applyFill="1" applyBorder="1" applyAlignment="1">
      <alignment horizontal="left" vertical="center" wrapText="1" readingOrder="1"/>
      <protection/>
    </xf>
    <xf numFmtId="0" fontId="13" fillId="2" borderId="66" xfId="22" applyFont="1" applyFill="1" applyBorder="1" applyAlignment="1">
      <alignment horizontal="left" vertical="center" wrapText="1" readingOrder="1"/>
      <protection/>
    </xf>
    <xf numFmtId="0" fontId="22" fillId="2" borderId="19" xfId="22" applyFont="1" applyFill="1" applyBorder="1" applyAlignment="1">
      <alignment horizontal="center" vertical="center" wrapText="1" readingOrder="1"/>
      <protection/>
    </xf>
    <xf numFmtId="0" fontId="13" fillId="2" borderId="70" xfId="22" applyFont="1" applyFill="1" applyBorder="1" applyAlignment="1">
      <alignment horizontal="center" vertical="center" wrapText="1" readingOrder="1"/>
      <protection/>
    </xf>
    <xf numFmtId="0" fontId="13" fillId="2" borderId="65" xfId="22" applyFont="1" applyFill="1" applyBorder="1" applyAlignment="1">
      <alignment horizontal="left" vertical="center" wrapText="1" readingOrder="1"/>
      <protection/>
    </xf>
    <xf numFmtId="0" fontId="13" fillId="2" borderId="57" xfId="22" applyFont="1" applyFill="1" applyBorder="1" applyAlignment="1">
      <alignment horizontal="left" vertical="center" wrapText="1" readingOrder="1"/>
      <protection/>
    </xf>
    <xf numFmtId="0" fontId="13" fillId="2" borderId="45" xfId="0" applyFont="1" applyFill="1" applyBorder="1" applyAlignment="1">
      <alignment horizontal="center" vertical="center" textRotation="90" wrapText="1" readingOrder="1"/>
    </xf>
    <xf numFmtId="3" fontId="9" fillId="0" borderId="32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14" fillId="0" borderId="71" xfId="0" applyNumberFormat="1" applyFont="1" applyBorder="1" applyAlignment="1">
      <alignment horizontal="right" vertical="center"/>
    </xf>
    <xf numFmtId="2" fontId="14" fillId="0" borderId="21" xfId="0" applyNumberFormat="1" applyFont="1" applyBorder="1" applyAlignment="1">
      <alignment vertical="center"/>
    </xf>
    <xf numFmtId="0" fontId="14" fillId="3" borderId="27" xfId="0" applyFont="1" applyFill="1" applyBorder="1" applyAlignment="1">
      <alignment horizontal="right" vertical="center" wrapText="1" readingOrder="1"/>
    </xf>
    <xf numFmtId="2" fontId="14" fillId="0" borderId="17" xfId="0" applyNumberFormat="1" applyFont="1" applyBorder="1" applyAlignment="1">
      <alignment vertical="center"/>
    </xf>
    <xf numFmtId="0" fontId="9" fillId="0" borderId="3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3" borderId="36" xfId="0" applyFont="1" applyFill="1" applyBorder="1" applyAlignment="1">
      <alignment horizontal="right" vertical="center" wrapText="1" readingOrder="1"/>
    </xf>
    <xf numFmtId="0" fontId="14" fillId="0" borderId="71" xfId="0" applyFont="1" applyBorder="1" applyAlignment="1">
      <alignment horizontal="right" vertical="center"/>
    </xf>
    <xf numFmtId="3" fontId="9" fillId="0" borderId="66" xfId="0" applyNumberFormat="1" applyFont="1" applyFill="1" applyBorder="1" applyAlignment="1">
      <alignment vertical="center" readingOrder="1"/>
    </xf>
    <xf numFmtId="0" fontId="13" fillId="2" borderId="68" xfId="0" applyFont="1" applyFill="1" applyBorder="1" applyAlignment="1">
      <alignment horizontal="center" vertical="center" wrapText="1" readingOrder="1"/>
    </xf>
    <xf numFmtId="0" fontId="13" fillId="2" borderId="15" xfId="0" applyFont="1" applyFill="1" applyBorder="1" applyAlignment="1">
      <alignment horizontal="left" vertical="center" wrapText="1" readingOrder="1"/>
    </xf>
    <xf numFmtId="0" fontId="13" fillId="2" borderId="20" xfId="0" applyFont="1" applyFill="1" applyBorder="1" applyAlignment="1">
      <alignment horizontal="left" vertical="center" wrapText="1" readingOrder="1"/>
    </xf>
    <xf numFmtId="0" fontId="13" fillId="2" borderId="21" xfId="0" applyFont="1" applyFill="1" applyBorder="1" applyAlignment="1">
      <alignment horizontal="left" vertical="center" wrapText="1" readingOrder="1"/>
    </xf>
    <xf numFmtId="0" fontId="13" fillId="2" borderId="19" xfId="0" applyFont="1" applyFill="1" applyBorder="1" applyAlignment="1">
      <alignment horizontal="center" vertical="center" textRotation="90" wrapText="1" readingOrder="1"/>
    </xf>
    <xf numFmtId="0" fontId="13" fillId="2" borderId="40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3" fillId="2" borderId="6" xfId="0" applyFont="1" applyFill="1" applyBorder="1" applyAlignment="1">
      <alignment horizontal="center" vertical="center" textRotation="90" wrapText="1" readingOrder="1"/>
    </xf>
    <xf numFmtId="3" fontId="23" fillId="0" borderId="58" xfId="0" applyNumberFormat="1" applyFont="1" applyBorder="1" applyAlignment="1">
      <alignment vertical="center"/>
    </xf>
    <xf numFmtId="3" fontId="23" fillId="0" borderId="39" xfId="0" applyNumberFormat="1" applyFont="1" applyBorder="1" applyAlignment="1">
      <alignment vertical="center"/>
    </xf>
    <xf numFmtId="3" fontId="23" fillId="0" borderId="59" xfId="0" applyNumberFormat="1" applyFont="1" applyBorder="1" applyAlignment="1">
      <alignment vertical="center"/>
    </xf>
    <xf numFmtId="3" fontId="23" fillId="0" borderId="72" xfId="0" applyNumberFormat="1" applyFont="1" applyBorder="1" applyAlignment="1">
      <alignment vertical="center"/>
    </xf>
    <xf numFmtId="3" fontId="23" fillId="0" borderId="42" xfId="0" applyNumberFormat="1" applyFont="1" applyBorder="1" applyAlignment="1">
      <alignment vertical="center"/>
    </xf>
    <xf numFmtId="3" fontId="23" fillId="0" borderId="41" xfId="0" applyNumberFormat="1" applyFont="1" applyBorder="1" applyAlignment="1">
      <alignment vertical="center"/>
    </xf>
    <xf numFmtId="3" fontId="23" fillId="0" borderId="26" xfId="0" applyNumberFormat="1" applyFont="1" applyBorder="1" applyAlignment="1">
      <alignment vertical="center"/>
    </xf>
    <xf numFmtId="3" fontId="23" fillId="0" borderId="28" xfId="0" applyNumberFormat="1" applyFont="1" applyBorder="1" applyAlignment="1">
      <alignment vertical="center"/>
    </xf>
    <xf numFmtId="3" fontId="23" fillId="0" borderId="40" xfId="0" applyNumberFormat="1" applyFont="1" applyBorder="1" applyAlignment="1">
      <alignment vertical="center"/>
    </xf>
    <xf numFmtId="3" fontId="23" fillId="0" borderId="19" xfId="0" applyNumberFormat="1" applyFont="1" applyBorder="1" applyAlignment="1">
      <alignment vertical="center"/>
    </xf>
    <xf numFmtId="0" fontId="8" fillId="2" borderId="63" xfId="0" applyFont="1" applyFill="1" applyBorder="1" applyAlignment="1">
      <alignment vertical="center"/>
    </xf>
    <xf numFmtId="0" fontId="8" fillId="2" borderId="71" xfId="0" applyFont="1" applyFill="1" applyBorder="1" applyAlignment="1">
      <alignment vertical="center"/>
    </xf>
    <xf numFmtId="191" fontId="14" fillId="0" borderId="6" xfId="15" applyNumberFormat="1" applyFont="1" applyBorder="1" applyAlignment="1">
      <alignment horizontal="right" vertical="center"/>
    </xf>
    <xf numFmtId="0" fontId="7" fillId="0" borderId="24" xfId="0" applyFont="1" applyFill="1" applyBorder="1" applyAlignment="1">
      <alignment vertical="center" readingOrder="1"/>
    </xf>
    <xf numFmtId="0" fontId="5" fillId="0" borderId="73" xfId="0" applyFont="1" applyFill="1" applyBorder="1" applyAlignment="1">
      <alignment horizontal="left" vertical="center" readingOrder="1"/>
    </xf>
    <xf numFmtId="0" fontId="5" fillId="0" borderId="73" xfId="0" applyFont="1" applyFill="1" applyBorder="1" applyAlignment="1">
      <alignment vertical="center" readingOrder="1"/>
    </xf>
    <xf numFmtId="0" fontId="5" fillId="0" borderId="0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3" fontId="14" fillId="0" borderId="6" xfId="15" applyNumberFormat="1" applyFont="1" applyBorder="1" applyAlignment="1">
      <alignment horizontal="right" vertical="center"/>
    </xf>
    <xf numFmtId="0" fontId="8" fillId="2" borderId="62" xfId="0" applyFont="1" applyFill="1" applyBorder="1" applyAlignment="1">
      <alignment vertical="center"/>
    </xf>
    <xf numFmtId="0" fontId="24" fillId="2" borderId="15" xfId="0" applyFont="1" applyFill="1" applyBorder="1" applyAlignment="1">
      <alignment horizontal="left" vertical="center" wrapText="1"/>
    </xf>
    <xf numFmtId="0" fontId="24" fillId="2" borderId="20" xfId="0" applyFont="1" applyFill="1" applyBorder="1" applyAlignment="1">
      <alignment horizontal="left" vertical="center" wrapText="1"/>
    </xf>
    <xf numFmtId="0" fontId="24" fillId="2" borderId="46" xfId="0" applyFont="1" applyFill="1" applyBorder="1" applyAlignment="1">
      <alignment horizontal="left" vertical="center" wrapText="1"/>
    </xf>
    <xf numFmtId="0" fontId="24" fillId="2" borderId="70" xfId="0" applyFont="1" applyFill="1" applyBorder="1" applyAlignment="1">
      <alignment horizontal="left" vertical="center" wrapText="1"/>
    </xf>
    <xf numFmtId="0" fontId="24" fillId="2" borderId="21" xfId="0" applyFont="1" applyFill="1" applyBorder="1" applyAlignment="1">
      <alignment horizontal="left" vertical="center" wrapText="1"/>
    </xf>
    <xf numFmtId="0" fontId="24" fillId="2" borderId="20" xfId="0" applyFont="1" applyFill="1" applyBorder="1" applyAlignment="1">
      <alignment horizontal="left" vertical="center"/>
    </xf>
    <xf numFmtId="0" fontId="24" fillId="2" borderId="21" xfId="0" applyFont="1" applyFill="1" applyBorder="1" applyAlignment="1">
      <alignment horizontal="left" vertical="center"/>
    </xf>
    <xf numFmtId="0" fontId="24" fillId="2" borderId="20" xfId="0" applyFont="1" applyFill="1" applyBorder="1" applyAlignment="1">
      <alignment vertical="center"/>
    </xf>
    <xf numFmtId="0" fontId="13" fillId="2" borderId="20" xfId="20" applyFont="1" applyFill="1" applyBorder="1" applyAlignment="1">
      <alignment horizontal="left" vertical="center" wrapText="1"/>
    </xf>
    <xf numFmtId="0" fontId="24" fillId="2" borderId="20" xfId="0" applyFont="1" applyFill="1" applyBorder="1" applyAlignment="1">
      <alignment vertical="center" wrapText="1"/>
    </xf>
    <xf numFmtId="0" fontId="24" fillId="2" borderId="17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right" vertical="center" wrapText="1" readingOrder="1"/>
    </xf>
    <xf numFmtId="0" fontId="24" fillId="2" borderId="17" xfId="0" applyFont="1" applyFill="1" applyBorder="1" applyAlignment="1">
      <alignment vertical="center" wrapText="1"/>
    </xf>
    <xf numFmtId="0" fontId="8" fillId="2" borderId="69" xfId="0" applyFont="1" applyFill="1" applyBorder="1" applyAlignment="1">
      <alignment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 wrapText="1" readingOrder="1"/>
    </xf>
    <xf numFmtId="3" fontId="9" fillId="3" borderId="4" xfId="0" applyNumberFormat="1" applyFont="1" applyFill="1" applyBorder="1" applyAlignment="1">
      <alignment horizontal="right" vertical="center" wrapText="1" readingOrder="1"/>
    </xf>
    <xf numFmtId="3" fontId="9" fillId="3" borderId="25" xfId="0" applyNumberFormat="1" applyFont="1" applyFill="1" applyBorder="1" applyAlignment="1">
      <alignment horizontal="right" vertical="center" wrapText="1" readingOrder="1"/>
    </xf>
    <xf numFmtId="3" fontId="14" fillId="3" borderId="69" xfId="0" applyNumberFormat="1" applyFont="1" applyFill="1" applyBorder="1" applyAlignment="1">
      <alignment horizontal="right" vertical="center" wrapText="1" readingOrder="1"/>
    </xf>
    <xf numFmtId="3" fontId="9" fillId="3" borderId="12" xfId="0" applyNumberFormat="1" applyFont="1" applyFill="1" applyBorder="1" applyAlignment="1">
      <alignment horizontal="right" vertical="center" wrapText="1" readingOrder="1"/>
    </xf>
    <xf numFmtId="3" fontId="9" fillId="3" borderId="13" xfId="0" applyNumberFormat="1" applyFont="1" applyFill="1" applyBorder="1" applyAlignment="1">
      <alignment horizontal="right" vertical="center" wrapText="1" readingOrder="1"/>
    </xf>
    <xf numFmtId="0" fontId="24" fillId="2" borderId="17" xfId="0" applyFont="1" applyFill="1" applyBorder="1" applyAlignment="1">
      <alignment vertical="center"/>
    </xf>
    <xf numFmtId="190" fontId="9" fillId="0" borderId="0" xfId="15" applyNumberFormat="1" applyFont="1" applyAlignment="1">
      <alignment vertical="center"/>
    </xf>
    <xf numFmtId="3" fontId="14" fillId="0" borderId="15" xfId="0" applyNumberFormat="1" applyFont="1" applyFill="1" applyBorder="1" applyAlignment="1">
      <alignment horizontal="right" vertical="center" wrapText="1"/>
    </xf>
    <xf numFmtId="3" fontId="14" fillId="0" borderId="20" xfId="0" applyNumberFormat="1" applyFont="1" applyFill="1" applyBorder="1" applyAlignment="1">
      <alignment horizontal="right" vertical="center" wrapText="1"/>
    </xf>
    <xf numFmtId="3" fontId="14" fillId="0" borderId="21" xfId="0" applyNumberFormat="1" applyFont="1" applyFill="1" applyBorder="1" applyAlignment="1">
      <alignment horizontal="right" vertical="center" wrapText="1"/>
    </xf>
    <xf numFmtId="3" fontId="14" fillId="0" borderId="17" xfId="0" applyNumberFormat="1" applyFont="1" applyFill="1" applyBorder="1" applyAlignment="1">
      <alignment horizontal="right" vertical="center" wrapText="1"/>
    </xf>
    <xf numFmtId="3" fontId="14" fillId="0" borderId="16" xfId="0" applyNumberFormat="1" applyFont="1" applyFill="1" applyBorder="1" applyAlignment="1">
      <alignment horizontal="right" vertical="center" wrapText="1"/>
    </xf>
    <xf numFmtId="3" fontId="14" fillId="0" borderId="60" xfId="0" applyNumberFormat="1" applyFont="1" applyFill="1" applyBorder="1" applyAlignment="1">
      <alignment horizontal="right" vertical="center" wrapText="1"/>
    </xf>
    <xf numFmtId="3" fontId="14" fillId="0" borderId="74" xfId="0" applyNumberFormat="1" applyFont="1" applyFill="1" applyBorder="1" applyAlignment="1">
      <alignment horizontal="right" vertical="center" wrapText="1"/>
    </xf>
    <xf numFmtId="3" fontId="14" fillId="0" borderId="24" xfId="0" applyNumberFormat="1" applyFont="1" applyFill="1" applyBorder="1" applyAlignment="1">
      <alignment horizontal="right" vertical="center" wrapText="1"/>
    </xf>
    <xf numFmtId="172" fontId="10" fillId="0" borderId="0" xfId="0" applyNumberFormat="1" applyFont="1" applyFill="1" applyAlignment="1">
      <alignment horizontal="center" vertical="center"/>
    </xf>
    <xf numFmtId="172" fontId="11" fillId="0" borderId="0" xfId="0" applyNumberFormat="1" applyFont="1" applyFill="1" applyAlignment="1">
      <alignment vertical="center"/>
    </xf>
    <xf numFmtId="3" fontId="14" fillId="0" borderId="0" xfId="15" applyNumberFormat="1" applyFont="1" applyFill="1" applyBorder="1" applyAlignment="1">
      <alignment vertical="center"/>
    </xf>
    <xf numFmtId="3" fontId="14" fillId="0" borderId="19" xfId="0" applyNumberFormat="1" applyFont="1" applyFill="1" applyBorder="1" applyAlignment="1">
      <alignment horizontal="right" vertical="center" wrapText="1"/>
    </xf>
    <xf numFmtId="191" fontId="5" fillId="0" borderId="0" xfId="15" applyNumberFormat="1" applyFont="1" applyAlignment="1">
      <alignment vertical="center"/>
    </xf>
    <xf numFmtId="190" fontId="14" fillId="0" borderId="0" xfId="0" applyNumberFormat="1" applyFont="1" applyFill="1" applyBorder="1" applyAlignment="1">
      <alignment vertical="center" readingOrder="1"/>
    </xf>
    <xf numFmtId="0" fontId="13" fillId="2" borderId="59" xfId="0" applyFont="1" applyFill="1" applyBorder="1" applyAlignment="1">
      <alignment horizontal="center" vertical="center" textRotation="90" wrapText="1" readingOrder="1"/>
    </xf>
    <xf numFmtId="191" fontId="14" fillId="0" borderId="60" xfId="0" applyNumberFormat="1" applyFont="1" applyFill="1" applyBorder="1" applyAlignment="1">
      <alignment vertical="center" readingOrder="1"/>
    </xf>
    <xf numFmtId="190" fontId="21" fillId="0" borderId="0" xfId="15" applyNumberFormat="1" applyFont="1" applyFill="1" applyAlignment="1">
      <alignment vertical="center" readingOrder="1"/>
    </xf>
    <xf numFmtId="190" fontId="14" fillId="0" borderId="0" xfId="15" applyNumberFormat="1" applyFont="1" applyFill="1" applyBorder="1" applyAlignment="1">
      <alignment vertical="center" readingOrder="1"/>
    </xf>
    <xf numFmtId="191" fontId="15" fillId="0" borderId="75" xfId="15" applyNumberFormat="1" applyFont="1" applyFill="1" applyBorder="1" applyAlignment="1">
      <alignment vertical="center" readingOrder="1"/>
    </xf>
    <xf numFmtId="191" fontId="21" fillId="0" borderId="40" xfId="0" applyNumberFormat="1" applyFont="1" applyFill="1" applyBorder="1" applyAlignment="1">
      <alignment vertical="center" readingOrder="1"/>
    </xf>
    <xf numFmtId="191" fontId="18" fillId="0" borderId="41" xfId="15" applyNumberFormat="1" applyFont="1" applyFill="1" applyBorder="1" applyAlignment="1">
      <alignment vertical="center" readingOrder="1"/>
    </xf>
    <xf numFmtId="191" fontId="21" fillId="0" borderId="19" xfId="0" applyNumberFormat="1" applyFont="1" applyFill="1" applyBorder="1" applyAlignment="1">
      <alignment vertical="center" readingOrder="1"/>
    </xf>
    <xf numFmtId="172" fontId="11" fillId="0" borderId="0" xfId="0" applyNumberFormat="1" applyFont="1" applyFill="1" applyAlignment="1">
      <alignment vertical="center" readingOrder="1"/>
    </xf>
    <xf numFmtId="43" fontId="5" fillId="0" borderId="0" xfId="0" applyNumberFormat="1" applyFont="1" applyAlignment="1">
      <alignment vertical="center"/>
    </xf>
    <xf numFmtId="198" fontId="5" fillId="0" borderId="0" xfId="0" applyNumberFormat="1" applyFont="1" applyAlignment="1">
      <alignment vertical="center"/>
    </xf>
    <xf numFmtId="172" fontId="5" fillId="0" borderId="0" xfId="0" applyNumberFormat="1" applyFont="1" applyAlignment="1">
      <alignment vertical="center"/>
    </xf>
    <xf numFmtId="172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9" fillId="0" borderId="25" xfId="15" applyNumberFormat="1" applyFont="1" applyFill="1" applyBorder="1" applyAlignment="1">
      <alignment horizontal="right" vertical="center"/>
    </xf>
    <xf numFmtId="191" fontId="9" fillId="0" borderId="12" xfId="15" applyNumberFormat="1" applyFont="1" applyFill="1" applyBorder="1" applyAlignment="1">
      <alignment horizontal="right" vertical="center"/>
    </xf>
    <xf numFmtId="191" fontId="9" fillId="0" borderId="13" xfId="15" applyNumberFormat="1" applyFont="1" applyFill="1" applyBorder="1" applyAlignment="1">
      <alignment horizontal="right" vertical="center"/>
    </xf>
    <xf numFmtId="3" fontId="9" fillId="0" borderId="15" xfId="15" applyNumberFormat="1" applyFont="1" applyBorder="1" applyAlignment="1">
      <alignment vertical="center"/>
    </xf>
    <xf numFmtId="3" fontId="9" fillId="0" borderId="20" xfId="15" applyNumberFormat="1" applyFont="1" applyBorder="1" applyAlignment="1">
      <alignment vertical="center"/>
    </xf>
    <xf numFmtId="3" fontId="9" fillId="0" borderId="21" xfId="15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8" fillId="2" borderId="45" xfId="0" applyFont="1" applyFill="1" applyBorder="1" applyAlignment="1">
      <alignment horizontal="center" vertical="center" readingOrder="1"/>
    </xf>
    <xf numFmtId="0" fontId="8" fillId="2" borderId="44" xfId="0" applyFont="1" applyFill="1" applyBorder="1" applyAlignment="1">
      <alignment horizontal="center" vertical="center" readingOrder="1"/>
    </xf>
    <xf numFmtId="0" fontId="8" fillId="2" borderId="67" xfId="0" applyFont="1" applyFill="1" applyBorder="1" applyAlignment="1">
      <alignment horizontal="center" vertical="center" readingOrder="1"/>
    </xf>
    <xf numFmtId="0" fontId="8" fillId="2" borderId="75" xfId="0" applyFont="1" applyFill="1" applyBorder="1" applyAlignment="1">
      <alignment horizontal="center" vertical="center" readingOrder="1"/>
    </xf>
    <xf numFmtId="0" fontId="8" fillId="2" borderId="48" xfId="0" applyFont="1" applyFill="1" applyBorder="1" applyAlignment="1">
      <alignment horizontal="center" vertical="center" readingOrder="1"/>
    </xf>
    <xf numFmtId="0" fontId="12" fillId="2" borderId="41" xfId="0" applyFont="1" applyFill="1" applyBorder="1" applyAlignment="1">
      <alignment horizontal="center" vertical="center" textRotation="90" wrapText="1" readingOrder="1"/>
    </xf>
    <xf numFmtId="0" fontId="12" fillId="2" borderId="24" xfId="0" applyFont="1" applyFill="1" applyBorder="1" applyAlignment="1">
      <alignment horizontal="center" vertical="center" textRotation="90" wrapText="1" readingOrder="1"/>
    </xf>
    <xf numFmtId="0" fontId="12" fillId="2" borderId="60" xfId="0" applyFont="1" applyFill="1" applyBorder="1" applyAlignment="1">
      <alignment horizontal="center" vertical="center" textRotation="90" wrapText="1" readingOrder="1"/>
    </xf>
    <xf numFmtId="0" fontId="8" fillId="2" borderId="72" xfId="0" applyFont="1" applyFill="1" applyBorder="1" applyAlignment="1">
      <alignment horizontal="center" vertical="center" readingOrder="1"/>
    </xf>
    <xf numFmtId="0" fontId="8" fillId="2" borderId="45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textRotation="90" wrapText="1"/>
    </xf>
    <xf numFmtId="0" fontId="12" fillId="2" borderId="60" xfId="0" applyFont="1" applyFill="1" applyBorder="1" applyAlignment="1">
      <alignment horizontal="center" vertical="center" textRotation="90" wrapText="1"/>
    </xf>
    <xf numFmtId="0" fontId="12" fillId="2" borderId="24" xfId="0" applyFont="1" applyFill="1" applyBorder="1" applyAlignment="1">
      <alignment horizontal="center" vertical="center" textRotation="90" wrapText="1"/>
    </xf>
    <xf numFmtId="0" fontId="8" fillId="2" borderId="67" xfId="0" applyFont="1" applyFill="1" applyBorder="1" applyAlignment="1">
      <alignment horizontal="center" vertical="center" textRotation="90" wrapText="1"/>
    </xf>
    <xf numFmtId="0" fontId="8" fillId="2" borderId="73" xfId="0" applyFont="1" applyFill="1" applyBorder="1" applyAlignment="1">
      <alignment horizontal="center" vertical="center" textRotation="90" wrapText="1"/>
    </xf>
    <xf numFmtId="0" fontId="8" fillId="2" borderId="68" xfId="0" applyFont="1" applyFill="1" applyBorder="1" applyAlignment="1">
      <alignment horizontal="center" vertical="center" textRotation="90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textRotation="90"/>
    </xf>
    <xf numFmtId="0" fontId="12" fillId="2" borderId="24" xfId="0" applyFont="1" applyFill="1" applyBorder="1" applyAlignment="1">
      <alignment horizontal="center" vertical="center" textRotation="90"/>
    </xf>
    <xf numFmtId="0" fontId="12" fillId="2" borderId="60" xfId="0" applyFont="1" applyFill="1" applyBorder="1" applyAlignment="1">
      <alignment horizontal="center" vertical="center" textRotation="90"/>
    </xf>
    <xf numFmtId="0" fontId="8" fillId="2" borderId="41" xfId="0" applyFont="1" applyFill="1" applyBorder="1" applyAlignment="1">
      <alignment horizontal="center" vertical="center" textRotation="90" wrapText="1"/>
    </xf>
    <xf numFmtId="0" fontId="8" fillId="2" borderId="24" xfId="0" applyFont="1" applyFill="1" applyBorder="1" applyAlignment="1">
      <alignment horizontal="center" vertical="center" textRotation="90" wrapText="1"/>
    </xf>
    <xf numFmtId="0" fontId="8" fillId="2" borderId="60" xfId="0" applyFont="1" applyFill="1" applyBorder="1" applyAlignment="1">
      <alignment horizontal="center" vertical="center" textRotation="90" wrapText="1"/>
    </xf>
    <xf numFmtId="0" fontId="12" fillId="2" borderId="67" xfId="0" applyFont="1" applyFill="1" applyBorder="1" applyAlignment="1">
      <alignment horizontal="center" vertical="center" textRotation="90" wrapText="1"/>
    </xf>
    <xf numFmtId="0" fontId="12" fillId="2" borderId="75" xfId="0" applyFont="1" applyFill="1" applyBorder="1" applyAlignment="1">
      <alignment horizontal="center" vertical="center" textRotation="90" wrapText="1"/>
    </xf>
    <xf numFmtId="0" fontId="12" fillId="2" borderId="73" xfId="0" applyFont="1" applyFill="1" applyBorder="1" applyAlignment="1">
      <alignment horizontal="center" vertical="center" textRotation="90" wrapText="1"/>
    </xf>
    <xf numFmtId="0" fontId="12" fillId="2" borderId="0" xfId="0" applyFont="1" applyFill="1" applyBorder="1" applyAlignment="1">
      <alignment horizontal="center" vertical="center" textRotation="90" wrapText="1"/>
    </xf>
    <xf numFmtId="0" fontId="12" fillId="2" borderId="68" xfId="0" applyFont="1" applyFill="1" applyBorder="1" applyAlignment="1">
      <alignment horizontal="center" vertical="center" textRotation="90" wrapText="1"/>
    </xf>
    <xf numFmtId="0" fontId="12" fillId="2" borderId="76" xfId="0" applyFont="1" applyFill="1" applyBorder="1" applyAlignment="1">
      <alignment horizontal="center" vertical="center" textRotation="90" wrapText="1"/>
    </xf>
    <xf numFmtId="0" fontId="12" fillId="2" borderId="41" xfId="0" applyFont="1" applyFill="1" applyBorder="1" applyAlignment="1">
      <alignment horizontal="center" vertical="center" textRotation="90" readingOrder="1"/>
    </xf>
    <xf numFmtId="0" fontId="12" fillId="2" borderId="24" xfId="0" applyFont="1" applyFill="1" applyBorder="1" applyAlignment="1">
      <alignment horizontal="center" vertical="center" textRotation="90" readingOrder="1"/>
    </xf>
    <xf numFmtId="0" fontId="12" fillId="2" borderId="60" xfId="0" applyFont="1" applyFill="1" applyBorder="1" applyAlignment="1">
      <alignment horizontal="center" vertical="center" textRotation="90" readingOrder="1"/>
    </xf>
    <xf numFmtId="0" fontId="13" fillId="2" borderId="45" xfId="22" applyFont="1" applyFill="1" applyBorder="1" applyAlignment="1">
      <alignment horizontal="center" vertical="center" wrapText="1" readingOrder="1"/>
      <protection/>
    </xf>
    <xf numFmtId="0" fontId="13" fillId="2" borderId="48" xfId="22" applyFont="1" applyFill="1" applyBorder="1" applyAlignment="1">
      <alignment horizontal="center" vertical="center" wrapText="1" readingOrder="1"/>
      <protection/>
    </xf>
    <xf numFmtId="0" fontId="8" fillId="2" borderId="41" xfId="22" applyFont="1" applyFill="1" applyBorder="1" applyAlignment="1">
      <alignment horizontal="center" vertical="center" textRotation="90" wrapText="1" readingOrder="1"/>
      <protection/>
    </xf>
    <xf numFmtId="0" fontId="8" fillId="2" borderId="24" xfId="22" applyFont="1" applyFill="1" applyBorder="1" applyAlignment="1">
      <alignment horizontal="center" vertical="center" textRotation="90" wrapText="1" readingOrder="1"/>
      <protection/>
    </xf>
    <xf numFmtId="0" fontId="8" fillId="2" borderId="60" xfId="22" applyFont="1" applyFill="1" applyBorder="1" applyAlignment="1">
      <alignment horizontal="center" vertical="center" textRotation="90" wrapText="1" readingOrder="1"/>
      <protection/>
    </xf>
    <xf numFmtId="0" fontId="8" fillId="2" borderId="45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191" fontId="14" fillId="0" borderId="45" xfId="15" applyNumberFormat="1" applyFont="1" applyBorder="1" applyAlignment="1">
      <alignment horizontal="center" vertical="center"/>
    </xf>
    <xf numFmtId="191" fontId="14" fillId="0" borderId="44" xfId="15" applyNumberFormat="1" applyFont="1" applyBorder="1" applyAlignment="1">
      <alignment horizontal="center" vertical="center"/>
    </xf>
    <xf numFmtId="191" fontId="14" fillId="0" borderId="48" xfId="15" applyNumberFormat="1" applyFont="1" applyBorder="1" applyAlignment="1">
      <alignment horizontal="center" vertical="center"/>
    </xf>
    <xf numFmtId="191" fontId="14" fillId="0" borderId="6" xfId="15" applyNumberFormat="1" applyFont="1" applyBorder="1" applyAlignment="1">
      <alignment horizontal="center" vertical="center"/>
    </xf>
    <xf numFmtId="191" fontId="14" fillId="0" borderId="28" xfId="15" applyNumberFormat="1" applyFont="1" applyBorder="1" applyAlignment="1">
      <alignment horizontal="center" vertical="center"/>
    </xf>
    <xf numFmtId="191" fontId="14" fillId="0" borderId="27" xfId="15" applyNumberFormat="1" applyFont="1" applyBorder="1" applyAlignment="1">
      <alignment horizontal="center" vertical="center"/>
    </xf>
    <xf numFmtId="191" fontId="9" fillId="0" borderId="9" xfId="15" applyNumberFormat="1" applyFont="1" applyBorder="1" applyAlignment="1">
      <alignment horizontal="center" vertical="center"/>
    </xf>
    <xf numFmtId="191" fontId="9" fillId="0" borderId="1" xfId="15" applyNumberFormat="1" applyFont="1" applyBorder="1" applyAlignment="1">
      <alignment horizontal="center" vertical="center"/>
    </xf>
    <xf numFmtId="191" fontId="9" fillId="0" borderId="43" xfId="15" applyNumberFormat="1" applyFont="1" applyBorder="1" applyAlignment="1">
      <alignment horizontal="center" vertical="center"/>
    </xf>
    <xf numFmtId="0" fontId="8" fillId="2" borderId="58" xfId="22" applyFont="1" applyFill="1" applyBorder="1" applyAlignment="1">
      <alignment horizontal="left" vertical="center" wrapText="1" readingOrder="1"/>
      <protection/>
    </xf>
    <xf numFmtId="0" fontId="8" fillId="2" borderId="39" xfId="22" applyFont="1" applyFill="1" applyBorder="1" applyAlignment="1">
      <alignment horizontal="left" vertical="center" wrapText="1" readingOrder="1"/>
      <protection/>
    </xf>
    <xf numFmtId="0" fontId="8" fillId="2" borderId="59" xfId="22" applyFont="1" applyFill="1" applyBorder="1" applyAlignment="1">
      <alignment horizontal="left" vertical="center" wrapText="1" readingOrder="1"/>
      <protection/>
    </xf>
    <xf numFmtId="0" fontId="8" fillId="2" borderId="26" xfId="22" applyFont="1" applyFill="1" applyBorder="1" applyAlignment="1">
      <alignment horizontal="left" vertical="center" wrapText="1" readingOrder="1"/>
      <protection/>
    </xf>
    <xf numFmtId="0" fontId="8" fillId="2" borderId="28" xfId="22" applyFont="1" applyFill="1" applyBorder="1" applyAlignment="1">
      <alignment horizontal="left" vertical="center" wrapText="1" readingOrder="1"/>
      <protection/>
    </xf>
    <xf numFmtId="0" fontId="8" fillId="2" borderId="27" xfId="22" applyFont="1" applyFill="1" applyBorder="1" applyAlignment="1">
      <alignment horizontal="left" vertical="center" wrapText="1" readingOrder="1"/>
      <protection/>
    </xf>
    <xf numFmtId="0" fontId="8" fillId="2" borderId="22" xfId="22" applyFont="1" applyFill="1" applyBorder="1" applyAlignment="1">
      <alignment horizontal="left" vertical="center" wrapText="1" readingOrder="1"/>
      <protection/>
    </xf>
    <xf numFmtId="0" fontId="8" fillId="2" borderId="1" xfId="22" applyFont="1" applyFill="1" applyBorder="1" applyAlignment="1">
      <alignment horizontal="left" vertical="center" wrapText="1" readingOrder="1"/>
      <protection/>
    </xf>
    <xf numFmtId="0" fontId="8" fillId="2" borderId="43" xfId="22" applyFont="1" applyFill="1" applyBorder="1" applyAlignment="1">
      <alignment horizontal="left" vertical="center" wrapText="1" readingOrder="1"/>
      <protection/>
    </xf>
    <xf numFmtId="0" fontId="8" fillId="2" borderId="10" xfId="22" applyFont="1" applyFill="1" applyBorder="1" applyAlignment="1">
      <alignment horizontal="left" vertical="center" wrapText="1" readingOrder="1"/>
      <protection/>
    </xf>
    <xf numFmtId="0" fontId="8" fillId="2" borderId="3" xfId="22" applyFont="1" applyFill="1" applyBorder="1" applyAlignment="1">
      <alignment horizontal="left" vertical="center" wrapText="1" readingOrder="1"/>
      <protection/>
    </xf>
    <xf numFmtId="0" fontId="8" fillId="2" borderId="30" xfId="22" applyFont="1" applyFill="1" applyBorder="1" applyAlignment="1">
      <alignment horizontal="left" vertical="center" wrapText="1" readingOrder="1"/>
      <protection/>
    </xf>
    <xf numFmtId="0" fontId="8" fillId="2" borderId="11" xfId="22" applyFont="1" applyFill="1" applyBorder="1" applyAlignment="1">
      <alignment horizontal="left" vertical="center" wrapText="1" readingOrder="1"/>
      <protection/>
    </xf>
    <xf numFmtId="0" fontId="8" fillId="2" borderId="2" xfId="22" applyFont="1" applyFill="1" applyBorder="1" applyAlignment="1">
      <alignment horizontal="left" vertical="center" wrapText="1" readingOrder="1"/>
      <protection/>
    </xf>
    <xf numFmtId="0" fontId="8" fillId="2" borderId="47" xfId="22" applyFont="1" applyFill="1" applyBorder="1" applyAlignment="1">
      <alignment horizontal="left" vertical="center" wrapText="1" readingOrder="1"/>
      <protection/>
    </xf>
    <xf numFmtId="191" fontId="9" fillId="0" borderId="23" xfId="15" applyNumberFormat="1" applyFont="1" applyBorder="1" applyAlignment="1">
      <alignment horizontal="center" vertical="center"/>
    </xf>
    <xf numFmtId="191" fontId="9" fillId="0" borderId="3" xfId="15" applyNumberFormat="1" applyFont="1" applyBorder="1" applyAlignment="1">
      <alignment horizontal="center" vertical="center"/>
    </xf>
    <xf numFmtId="191" fontId="9" fillId="0" borderId="30" xfId="15" applyNumberFormat="1" applyFont="1" applyBorder="1" applyAlignment="1">
      <alignment horizontal="center" vertical="center"/>
    </xf>
    <xf numFmtId="191" fontId="9" fillId="0" borderId="32" xfId="15" applyNumberFormat="1" applyFont="1" applyBorder="1" applyAlignment="1">
      <alignment horizontal="center" vertical="center"/>
    </xf>
    <xf numFmtId="191" fontId="9" fillId="0" borderId="2" xfId="15" applyNumberFormat="1" applyFont="1" applyBorder="1" applyAlignment="1">
      <alignment horizontal="center" vertical="center"/>
    </xf>
    <xf numFmtId="191" fontId="9" fillId="0" borderId="47" xfId="15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readingOrder="1"/>
    </xf>
    <xf numFmtId="0" fontId="12" fillId="2" borderId="24" xfId="22" applyFont="1" applyFill="1" applyBorder="1" applyAlignment="1">
      <alignment horizontal="center" vertical="center" textRotation="90" wrapText="1" readingOrder="1"/>
      <protection/>
    </xf>
    <xf numFmtId="0" fontId="12" fillId="2" borderId="60" xfId="22" applyFont="1" applyFill="1" applyBorder="1" applyAlignment="1">
      <alignment horizontal="center" vertical="center" textRotation="90" wrapText="1" readingOrder="1"/>
      <protection/>
    </xf>
    <xf numFmtId="0" fontId="13" fillId="2" borderId="69" xfId="22" applyFont="1" applyFill="1" applyBorder="1" applyAlignment="1">
      <alignment horizontal="left" vertical="center" wrapText="1" readingOrder="1"/>
      <protection/>
    </xf>
    <xf numFmtId="0" fontId="13" fillId="2" borderId="56" xfId="22" applyFont="1" applyFill="1" applyBorder="1" applyAlignment="1">
      <alignment horizontal="left" vertical="center" wrapText="1" readingOrder="1"/>
      <protection/>
    </xf>
    <xf numFmtId="0" fontId="13" fillId="2" borderId="63" xfId="22" applyFont="1" applyFill="1" applyBorder="1" applyAlignment="1">
      <alignment horizontal="left" vertical="center" wrapText="1" readingOrder="1"/>
      <protection/>
    </xf>
    <xf numFmtId="0" fontId="13" fillId="2" borderId="46" xfId="22" applyFont="1" applyFill="1" applyBorder="1" applyAlignment="1">
      <alignment horizontal="left" vertical="center" wrapText="1" readingOrder="1"/>
      <protection/>
    </xf>
    <xf numFmtId="0" fontId="13" fillId="2" borderId="71" xfId="22" applyFont="1" applyFill="1" applyBorder="1" applyAlignment="1">
      <alignment horizontal="left" vertical="center" wrapText="1" readingOrder="1"/>
      <protection/>
    </xf>
    <xf numFmtId="0" fontId="13" fillId="2" borderId="66" xfId="22" applyFont="1" applyFill="1" applyBorder="1" applyAlignment="1">
      <alignment horizontal="left" vertical="center" wrapText="1" readingOrder="1"/>
      <protection/>
    </xf>
    <xf numFmtId="0" fontId="12" fillId="2" borderId="41" xfId="22" applyFont="1" applyFill="1" applyBorder="1" applyAlignment="1">
      <alignment horizontal="center" vertical="center" textRotation="90" wrapText="1" readingOrder="1"/>
      <protection/>
    </xf>
    <xf numFmtId="0" fontId="8" fillId="2" borderId="40" xfId="0" applyFont="1" applyFill="1" applyBorder="1" applyAlignment="1">
      <alignment horizontal="center" vertical="center"/>
    </xf>
    <xf numFmtId="49" fontId="8" fillId="2" borderId="45" xfId="0" applyNumberFormat="1" applyFont="1" applyFill="1" applyBorder="1" applyAlignment="1">
      <alignment horizontal="center" vertical="center"/>
    </xf>
    <xf numFmtId="49" fontId="8" fillId="2" borderId="44" xfId="0" applyNumberFormat="1" applyFont="1" applyFill="1" applyBorder="1" applyAlignment="1">
      <alignment horizontal="center" vertical="center"/>
    </xf>
    <xf numFmtId="49" fontId="8" fillId="2" borderId="48" xfId="0" applyNumberFormat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3" fillId="2" borderId="63" xfId="22" applyFont="1" applyFill="1" applyBorder="1" applyAlignment="1">
      <alignment horizontal="center" vertical="center" wrapText="1" readingOrder="1"/>
      <protection/>
    </xf>
    <xf numFmtId="0" fontId="13" fillId="2" borderId="46" xfId="22" applyFont="1" applyFill="1" applyBorder="1" applyAlignment="1">
      <alignment horizontal="center" vertical="center" wrapText="1" readingOrder="1"/>
      <protection/>
    </xf>
    <xf numFmtId="0" fontId="13" fillId="2" borderId="71" xfId="22" applyFont="1" applyFill="1" applyBorder="1" applyAlignment="1">
      <alignment horizontal="center" vertical="center" wrapText="1" readingOrder="1"/>
      <protection/>
    </xf>
    <xf numFmtId="0" fontId="13" fillId="2" borderId="66" xfId="22" applyFont="1" applyFill="1" applyBorder="1" applyAlignment="1">
      <alignment horizontal="center" vertical="center" wrapText="1" readingOrder="1"/>
      <protection/>
    </xf>
    <xf numFmtId="0" fontId="13" fillId="2" borderId="69" xfId="22" applyFont="1" applyFill="1" applyBorder="1" applyAlignment="1">
      <alignment horizontal="center" vertical="center" wrapText="1" readingOrder="1"/>
      <protection/>
    </xf>
    <xf numFmtId="0" fontId="13" fillId="2" borderId="56" xfId="22" applyFont="1" applyFill="1" applyBorder="1" applyAlignment="1">
      <alignment horizontal="center" vertical="center" wrapText="1" readingOrder="1"/>
      <protection/>
    </xf>
    <xf numFmtId="0" fontId="12" fillId="2" borderId="41" xfId="23" applyFont="1" applyFill="1" applyBorder="1" applyAlignment="1">
      <alignment horizontal="center" vertical="center" textRotation="90" readingOrder="1"/>
      <protection/>
    </xf>
    <xf numFmtId="0" fontId="12" fillId="2" borderId="24" xfId="23" applyFont="1" applyFill="1" applyBorder="1" applyAlignment="1">
      <alignment horizontal="center" vertical="center" textRotation="90" readingOrder="1"/>
      <protection/>
    </xf>
    <xf numFmtId="0" fontId="12" fillId="2" borderId="60" xfId="23" applyFont="1" applyFill="1" applyBorder="1" applyAlignment="1">
      <alignment horizontal="center" vertical="center" textRotation="90" readingOrder="1"/>
      <protection/>
    </xf>
    <xf numFmtId="0" fontId="8" fillId="2" borderId="41" xfId="0" applyFont="1" applyFill="1" applyBorder="1" applyAlignment="1">
      <alignment horizontal="center" vertical="center" textRotation="90" wrapText="1" readingOrder="1"/>
    </xf>
    <xf numFmtId="0" fontId="8" fillId="2" borderId="24" xfId="0" applyFont="1" applyFill="1" applyBorder="1" applyAlignment="1">
      <alignment horizontal="center" vertical="center" textRotation="90" wrapText="1" readingOrder="1"/>
    </xf>
    <xf numFmtId="0" fontId="8" fillId="2" borderId="60" xfId="0" applyFont="1" applyFill="1" applyBorder="1" applyAlignment="1">
      <alignment horizontal="center" vertical="center" textRotation="90" wrapText="1" readingOrder="1"/>
    </xf>
    <xf numFmtId="0" fontId="8" fillId="2" borderId="67" xfId="0" applyFont="1" applyFill="1" applyBorder="1" applyAlignment="1">
      <alignment horizontal="center" vertical="center" textRotation="90" wrapText="1" readingOrder="1"/>
    </xf>
    <xf numFmtId="0" fontId="8" fillId="2" borderId="73" xfId="0" applyFont="1" applyFill="1" applyBorder="1" applyAlignment="1">
      <alignment horizontal="center" vertical="center" textRotation="90" wrapText="1" readingOrder="1"/>
    </xf>
    <xf numFmtId="0" fontId="8" fillId="2" borderId="68" xfId="0" applyFont="1" applyFill="1" applyBorder="1" applyAlignment="1">
      <alignment horizontal="center" vertical="center" textRotation="90" wrapText="1" readingOrder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Normal_page_34_35" xfId="22"/>
    <cellStyle name="Normal_page_36_37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sia.in/NewsDocs/EOI%20for%20Airport%20Security%20Systems.pdf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sia.in/NewsDocs/EOI%20for%20Airport%20Security%20Systems.pdf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41"/>
  <sheetViews>
    <sheetView tabSelected="1" workbookViewId="0" topLeftCell="A1">
      <pane ySplit="5" topLeftCell="BM6" activePane="bottomLeft" state="frozen"/>
      <selection pane="topLeft" activeCell="A1" sqref="A1:K1"/>
      <selection pane="bottomLeft" activeCell="A5" sqref="A5"/>
    </sheetView>
  </sheetViews>
  <sheetFormatPr defaultColWidth="9.140625" defaultRowHeight="12.75"/>
  <cols>
    <col min="1" max="1" width="26.7109375" style="1" customWidth="1"/>
    <col min="2" max="13" width="7.8515625" style="1" customWidth="1"/>
    <col min="14" max="14" width="9.28125" style="1" customWidth="1"/>
    <col min="15" max="16384" width="9.140625" style="1" customWidth="1"/>
  </cols>
  <sheetData>
    <row r="1" ht="18.75">
      <c r="A1" s="6" t="s">
        <v>653</v>
      </c>
    </row>
    <row r="2" ht="12.75">
      <c r="A2" s="2" t="s">
        <v>310</v>
      </c>
    </row>
    <row r="3" ht="9.75" customHeight="1" thickBot="1"/>
    <row r="4" spans="2:14" ht="13.5" thickBot="1">
      <c r="B4" s="577">
        <v>2007</v>
      </c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81"/>
    </row>
    <row r="5" spans="2:14" ht="57" customHeight="1" thickBot="1">
      <c r="B5" s="80" t="s">
        <v>33</v>
      </c>
      <c r="C5" s="82" t="s">
        <v>45</v>
      </c>
      <c r="D5" s="82" t="s">
        <v>34</v>
      </c>
      <c r="E5" s="82" t="s">
        <v>35</v>
      </c>
      <c r="F5" s="82" t="s">
        <v>36</v>
      </c>
      <c r="G5" s="82" t="s">
        <v>37</v>
      </c>
      <c r="H5" s="82" t="s">
        <v>38</v>
      </c>
      <c r="I5" s="82" t="s">
        <v>39</v>
      </c>
      <c r="J5" s="82" t="s">
        <v>40</v>
      </c>
      <c r="K5" s="82" t="s">
        <v>41</v>
      </c>
      <c r="L5" s="82" t="s">
        <v>42</v>
      </c>
      <c r="M5" s="81" t="s">
        <v>43</v>
      </c>
      <c r="N5" s="81" t="s">
        <v>44</v>
      </c>
    </row>
    <row r="6" spans="1:14" ht="24.75" customHeight="1">
      <c r="A6" s="445" t="s">
        <v>624</v>
      </c>
      <c r="B6" s="222">
        <v>197</v>
      </c>
      <c r="C6" s="50">
        <v>181</v>
      </c>
      <c r="D6" s="50">
        <v>236</v>
      </c>
      <c r="E6" s="50">
        <v>187</v>
      </c>
      <c r="F6" s="50">
        <v>189</v>
      </c>
      <c r="G6" s="50">
        <v>169</v>
      </c>
      <c r="H6" s="50">
        <v>182</v>
      </c>
      <c r="I6" s="50">
        <v>176</v>
      </c>
      <c r="J6" s="50">
        <v>161</v>
      </c>
      <c r="K6" s="50">
        <v>182</v>
      </c>
      <c r="L6" s="50">
        <v>158</v>
      </c>
      <c r="M6" s="51">
        <v>169</v>
      </c>
      <c r="N6" s="46">
        <f aca="true" t="shared" si="0" ref="N6:N13">SUM(B6:M6)</f>
        <v>2187</v>
      </c>
    </row>
    <row r="7" spans="1:14" ht="24.75" customHeight="1" thickBot="1">
      <c r="A7" s="446" t="s">
        <v>625</v>
      </c>
      <c r="B7" s="152">
        <v>6</v>
      </c>
      <c r="C7" s="153">
        <v>7</v>
      </c>
      <c r="D7" s="153">
        <v>8</v>
      </c>
      <c r="E7" s="153">
        <v>6</v>
      </c>
      <c r="F7" s="153">
        <v>6</v>
      </c>
      <c r="G7" s="153">
        <v>5</v>
      </c>
      <c r="H7" s="153">
        <v>6</v>
      </c>
      <c r="I7" s="153">
        <v>6</v>
      </c>
      <c r="J7" s="153">
        <v>6</v>
      </c>
      <c r="K7" s="153">
        <v>6</v>
      </c>
      <c r="L7" s="153">
        <v>5</v>
      </c>
      <c r="M7" s="154">
        <v>5</v>
      </c>
      <c r="N7" s="161">
        <f t="shared" si="0"/>
        <v>72</v>
      </c>
    </row>
    <row r="8" spans="1:14" ht="24.75" customHeight="1">
      <c r="A8" s="447" t="s">
        <v>658</v>
      </c>
      <c r="B8" s="151">
        <v>67710</v>
      </c>
      <c r="C8" s="23">
        <v>38496</v>
      </c>
      <c r="D8" s="23">
        <v>49604</v>
      </c>
      <c r="E8" s="23">
        <v>34407</v>
      </c>
      <c r="F8" s="23">
        <v>78288</v>
      </c>
      <c r="G8" s="23">
        <v>56646</v>
      </c>
      <c r="H8" s="23">
        <v>86215</v>
      </c>
      <c r="I8" s="23">
        <v>110162</v>
      </c>
      <c r="J8" s="23">
        <v>74487</v>
      </c>
      <c r="K8" s="23">
        <v>152753</v>
      </c>
      <c r="L8" s="23">
        <v>21861</v>
      </c>
      <c r="M8" s="285">
        <v>37896</v>
      </c>
      <c r="N8" s="46">
        <f t="shared" si="0"/>
        <v>808525</v>
      </c>
    </row>
    <row r="9" spans="1:14" ht="24.75" customHeight="1" thickBot="1">
      <c r="A9" s="446" t="s">
        <v>626</v>
      </c>
      <c r="B9" s="152">
        <v>352212</v>
      </c>
      <c r="C9" s="153">
        <v>337620</v>
      </c>
      <c r="D9" s="153">
        <v>458795</v>
      </c>
      <c r="E9" s="153">
        <v>378997</v>
      </c>
      <c r="F9" s="153">
        <v>371563</v>
      </c>
      <c r="G9" s="153">
        <v>327136</v>
      </c>
      <c r="H9" s="153">
        <v>381245</v>
      </c>
      <c r="I9" s="153">
        <v>334641</v>
      </c>
      <c r="J9" s="153">
        <v>378504</v>
      </c>
      <c r="K9" s="153">
        <v>382920</v>
      </c>
      <c r="L9" s="153">
        <v>409398</v>
      </c>
      <c r="M9" s="154">
        <v>402588</v>
      </c>
      <c r="N9" s="48">
        <f t="shared" si="0"/>
        <v>4515619</v>
      </c>
    </row>
    <row r="10" spans="1:14" ht="24.75" customHeight="1" thickBot="1">
      <c r="A10" s="448" t="s">
        <v>270</v>
      </c>
      <c r="B10" s="156">
        <f>SUM(B8:B9)</f>
        <v>419922</v>
      </c>
      <c r="C10" s="157">
        <f aca="true" t="shared" si="1" ref="C10:M10">SUM(C8:C9)</f>
        <v>376116</v>
      </c>
      <c r="D10" s="157">
        <f t="shared" si="1"/>
        <v>508399</v>
      </c>
      <c r="E10" s="157">
        <f t="shared" si="1"/>
        <v>413404</v>
      </c>
      <c r="F10" s="157">
        <f t="shared" si="1"/>
        <v>449851</v>
      </c>
      <c r="G10" s="157">
        <f t="shared" si="1"/>
        <v>383782</v>
      </c>
      <c r="H10" s="157">
        <v>467460</v>
      </c>
      <c r="I10" s="157">
        <v>444803</v>
      </c>
      <c r="J10" s="157">
        <f t="shared" si="1"/>
        <v>452991</v>
      </c>
      <c r="K10" s="157">
        <f t="shared" si="1"/>
        <v>535673</v>
      </c>
      <c r="L10" s="157">
        <f t="shared" si="1"/>
        <v>431259</v>
      </c>
      <c r="M10" s="157">
        <f t="shared" si="1"/>
        <v>440484</v>
      </c>
      <c r="N10" s="286">
        <f t="shared" si="0"/>
        <v>5324144</v>
      </c>
    </row>
    <row r="11" spans="1:14" ht="24.75" customHeight="1" thickBot="1">
      <c r="A11" s="448" t="s">
        <v>271</v>
      </c>
      <c r="B11" s="170">
        <v>723</v>
      </c>
      <c r="C11" s="172">
        <v>765</v>
      </c>
      <c r="D11" s="172">
        <v>803</v>
      </c>
      <c r="E11" s="172">
        <v>770</v>
      </c>
      <c r="F11" s="172">
        <v>792</v>
      </c>
      <c r="G11" s="172">
        <v>683</v>
      </c>
      <c r="H11" s="172">
        <v>727</v>
      </c>
      <c r="I11" s="172">
        <v>712</v>
      </c>
      <c r="J11" s="172">
        <v>693</v>
      </c>
      <c r="K11" s="172">
        <v>732</v>
      </c>
      <c r="L11" s="172">
        <v>683</v>
      </c>
      <c r="M11" s="173">
        <v>705</v>
      </c>
      <c r="N11" s="171">
        <f t="shared" si="0"/>
        <v>8788</v>
      </c>
    </row>
    <row r="12" spans="1:14" ht="24.75" customHeight="1">
      <c r="A12" s="447" t="s">
        <v>272</v>
      </c>
      <c r="B12" s="162">
        <v>821480</v>
      </c>
      <c r="C12" s="163">
        <v>3903499</v>
      </c>
      <c r="D12" s="163">
        <v>6107546</v>
      </c>
      <c r="E12" s="163">
        <v>3088739</v>
      </c>
      <c r="F12" s="163">
        <v>3625610</v>
      </c>
      <c r="G12" s="163">
        <v>3347180</v>
      </c>
      <c r="H12" s="163">
        <v>3150706</v>
      </c>
      <c r="I12" s="163">
        <v>3640708</v>
      </c>
      <c r="J12" s="163">
        <v>2838869</v>
      </c>
      <c r="K12" s="163">
        <v>4239815</v>
      </c>
      <c r="L12" s="163">
        <v>3927496</v>
      </c>
      <c r="M12" s="164">
        <v>2197637</v>
      </c>
      <c r="N12" s="165">
        <f t="shared" si="0"/>
        <v>40889285</v>
      </c>
    </row>
    <row r="13" spans="1:14" ht="24.75" customHeight="1" thickBot="1">
      <c r="A13" s="449" t="s">
        <v>273</v>
      </c>
      <c r="B13" s="166">
        <v>8667222</v>
      </c>
      <c r="C13" s="167">
        <v>7997410</v>
      </c>
      <c r="D13" s="167">
        <v>8965074</v>
      </c>
      <c r="E13" s="167">
        <v>9058114</v>
      </c>
      <c r="F13" s="167">
        <v>9643326</v>
      </c>
      <c r="G13" s="167">
        <v>8822399</v>
      </c>
      <c r="H13" s="167">
        <v>9415499</v>
      </c>
      <c r="I13" s="167">
        <v>9281184</v>
      </c>
      <c r="J13" s="167">
        <v>8846097</v>
      </c>
      <c r="K13" s="167">
        <v>10050568</v>
      </c>
      <c r="L13" s="167">
        <v>9508082</v>
      </c>
      <c r="M13" s="168">
        <v>9885066</v>
      </c>
      <c r="N13" s="169">
        <f t="shared" si="0"/>
        <v>110140041</v>
      </c>
    </row>
    <row r="14" spans="1:14" ht="24.75" customHeight="1" thickBot="1">
      <c r="A14" s="450" t="s">
        <v>274</v>
      </c>
      <c r="B14" s="174">
        <v>6568974</v>
      </c>
      <c r="C14" s="158">
        <v>9206822</v>
      </c>
      <c r="D14" s="158">
        <v>1205249</v>
      </c>
      <c r="E14" s="158">
        <v>9095446</v>
      </c>
      <c r="F14" s="158">
        <v>10020389</v>
      </c>
      <c r="G14" s="158">
        <v>9197577</v>
      </c>
      <c r="H14" s="158">
        <v>9394405</v>
      </c>
      <c r="I14" s="158">
        <v>9795340</v>
      </c>
      <c r="J14" s="158">
        <v>8704981</v>
      </c>
      <c r="K14" s="158">
        <v>10904648</v>
      </c>
      <c r="L14" s="158">
        <v>10232591</v>
      </c>
      <c r="M14" s="159">
        <v>8752722</v>
      </c>
      <c r="N14" s="160">
        <v>113926385</v>
      </c>
    </row>
    <row r="15" spans="1:14" ht="12.75">
      <c r="A15" s="74"/>
      <c r="B15" s="155"/>
      <c r="C15" s="155"/>
      <c r="D15" s="155"/>
      <c r="E15" s="155"/>
      <c r="F15" s="155"/>
      <c r="G15" s="155"/>
      <c r="H15" s="155"/>
      <c r="I15" s="155"/>
      <c r="J15" s="155"/>
      <c r="K15" s="541"/>
      <c r="L15" s="155"/>
      <c r="M15" s="155"/>
      <c r="N15" s="155"/>
    </row>
    <row r="16" spans="1:14" ht="12.75">
      <c r="A16" s="7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12.75">
      <c r="A17" s="74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12.75">
      <c r="A18" s="7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12.75">
      <c r="A19" s="74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4" ht="12.75">
      <c r="A20" s="7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ht="12.75">
      <c r="A21" s="74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</row>
    <row r="22" spans="1:14" ht="12.75">
      <c r="A22" s="7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</row>
    <row r="23" spans="1:14" ht="12.75">
      <c r="A23" s="7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4" ht="12.75">
      <c r="A24" s="7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</row>
    <row r="25" spans="1:14" ht="12.75">
      <c r="A25" s="7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</row>
    <row r="26" spans="1:14" ht="12.75">
      <c r="A26" s="7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</row>
    <row r="27" spans="1:14" ht="12.75">
      <c r="A27" s="7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</row>
    <row r="28" spans="1:14" ht="12.75">
      <c r="A28" s="74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</row>
    <row r="29" spans="1:14" ht="12.75">
      <c r="A29" s="74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</row>
    <row r="30" spans="1:14" ht="12.75">
      <c r="A30" s="74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</row>
    <row r="31" spans="1:14" ht="12.75">
      <c r="A31" s="74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</row>
    <row r="32" spans="2:14" ht="12.75"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</row>
    <row r="33" spans="2:14" ht="12.75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</row>
    <row r="34" spans="2:14" ht="12.75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</row>
    <row r="35" spans="2:14" ht="12.75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</row>
    <row r="36" spans="2:14" ht="12.75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</row>
    <row r="37" spans="2:14" ht="12.75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</row>
    <row r="38" spans="2:14" ht="12.75"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</row>
    <row r="39" spans="2:14" ht="12.75"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</row>
    <row r="40" spans="2:14" ht="12.75"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</row>
    <row r="41" spans="2:14" ht="12.75"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</row>
  </sheetData>
  <mergeCells count="1">
    <mergeCell ref="B4:N4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M8"/>
  <sheetViews>
    <sheetView workbookViewId="0" topLeftCell="A1">
      <selection activeCell="A1" sqref="A1"/>
    </sheetView>
  </sheetViews>
  <sheetFormatPr defaultColWidth="9.140625" defaultRowHeight="12.75"/>
  <cols>
    <col min="1" max="1" width="27.8515625" style="1" customWidth="1"/>
    <col min="2" max="16384" width="9.140625" style="1" customWidth="1"/>
  </cols>
  <sheetData>
    <row r="1" ht="18.75">
      <c r="A1" s="345" t="s">
        <v>643</v>
      </c>
    </row>
    <row r="2" ht="12.75">
      <c r="A2" s="1" t="s">
        <v>1</v>
      </c>
    </row>
    <row r="3" ht="13.5" thickBot="1"/>
    <row r="4" spans="2:13" ht="48" thickBot="1">
      <c r="B4" s="80" t="s">
        <v>33</v>
      </c>
      <c r="C4" s="82" t="s">
        <v>45</v>
      </c>
      <c r="D4" s="82" t="s">
        <v>34</v>
      </c>
      <c r="E4" s="82" t="s">
        <v>35</v>
      </c>
      <c r="F4" s="82" t="s">
        <v>36</v>
      </c>
      <c r="G4" s="82" t="s">
        <v>37</v>
      </c>
      <c r="H4" s="82" t="s">
        <v>38</v>
      </c>
      <c r="I4" s="82" t="s">
        <v>39</v>
      </c>
      <c r="J4" s="82" t="s">
        <v>40</v>
      </c>
      <c r="K4" s="82" t="s">
        <v>41</v>
      </c>
      <c r="L4" s="82" t="s">
        <v>42</v>
      </c>
      <c r="M4" s="81" t="s">
        <v>43</v>
      </c>
    </row>
    <row r="5" spans="1:13" ht="30" customHeight="1">
      <c r="A5" s="386" t="s">
        <v>2</v>
      </c>
      <c r="B5" s="357">
        <v>10</v>
      </c>
      <c r="C5" s="75">
        <v>10</v>
      </c>
      <c r="D5" s="75">
        <v>10</v>
      </c>
      <c r="E5" s="75">
        <v>10</v>
      </c>
      <c r="F5" s="75">
        <v>10</v>
      </c>
      <c r="G5" s="75">
        <v>10</v>
      </c>
      <c r="H5" s="75">
        <v>10</v>
      </c>
      <c r="I5" s="75">
        <v>10</v>
      </c>
      <c r="J5" s="75">
        <v>10</v>
      </c>
      <c r="K5" s="75">
        <v>10</v>
      </c>
      <c r="L5" s="75">
        <v>10</v>
      </c>
      <c r="M5" s="84">
        <v>10</v>
      </c>
    </row>
    <row r="6" spans="1:13" ht="30" customHeight="1">
      <c r="A6" s="387" t="s">
        <v>3</v>
      </c>
      <c r="B6" s="352">
        <v>10</v>
      </c>
      <c r="C6" s="16">
        <v>10</v>
      </c>
      <c r="D6" s="16">
        <v>10</v>
      </c>
      <c r="E6" s="16">
        <v>10</v>
      </c>
      <c r="F6" s="16">
        <v>10</v>
      </c>
      <c r="G6" s="16">
        <v>10</v>
      </c>
      <c r="H6" s="16">
        <v>10</v>
      </c>
      <c r="I6" s="16">
        <v>10</v>
      </c>
      <c r="J6" s="16">
        <v>10</v>
      </c>
      <c r="K6" s="16">
        <v>11</v>
      </c>
      <c r="L6" s="16">
        <v>11</v>
      </c>
      <c r="M6" s="85">
        <v>11</v>
      </c>
    </row>
    <row r="7" spans="1:13" ht="30" customHeight="1">
      <c r="A7" s="387" t="s">
        <v>4</v>
      </c>
      <c r="B7" s="352">
        <v>11</v>
      </c>
      <c r="C7" s="16">
        <v>11</v>
      </c>
      <c r="D7" s="16">
        <v>11</v>
      </c>
      <c r="E7" s="16">
        <v>11</v>
      </c>
      <c r="F7" s="16">
        <v>11</v>
      </c>
      <c r="G7" s="16">
        <v>11</v>
      </c>
      <c r="H7" s="16">
        <v>11</v>
      </c>
      <c r="I7" s="16">
        <v>11</v>
      </c>
      <c r="J7" s="16">
        <v>11</v>
      </c>
      <c r="K7" s="16">
        <v>11</v>
      </c>
      <c r="L7" s="16">
        <v>11</v>
      </c>
      <c r="M7" s="85">
        <v>10</v>
      </c>
    </row>
    <row r="8" spans="1:13" ht="30" customHeight="1" thickBot="1">
      <c r="A8" s="388" t="s">
        <v>5</v>
      </c>
      <c r="B8" s="358">
        <v>10</v>
      </c>
      <c r="C8" s="344">
        <v>10</v>
      </c>
      <c r="D8" s="344">
        <v>11</v>
      </c>
      <c r="E8" s="344">
        <v>12</v>
      </c>
      <c r="F8" s="344">
        <v>12</v>
      </c>
      <c r="G8" s="344">
        <v>13</v>
      </c>
      <c r="H8" s="344">
        <v>13</v>
      </c>
      <c r="I8" s="344">
        <v>13</v>
      </c>
      <c r="J8" s="344">
        <v>13</v>
      </c>
      <c r="K8" s="344">
        <v>13</v>
      </c>
      <c r="L8" s="344">
        <v>13</v>
      </c>
      <c r="M8" s="346">
        <v>13</v>
      </c>
    </row>
  </sheetData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R59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2.00390625" style="1" customWidth="1"/>
    <col min="3" max="17" width="5.00390625" style="1" customWidth="1"/>
    <col min="18" max="18" width="6.28125" style="1" customWidth="1"/>
    <col min="19" max="16384" width="9.140625" style="1" customWidth="1"/>
  </cols>
  <sheetData>
    <row r="1" ht="18.75">
      <c r="A1" s="345" t="s">
        <v>644</v>
      </c>
    </row>
    <row r="2" ht="12.75">
      <c r="A2" s="1" t="s">
        <v>1</v>
      </c>
    </row>
    <row r="3" ht="13.5" thickBot="1"/>
    <row r="4" spans="3:18" ht="13.5" thickBot="1">
      <c r="C4" s="389" t="s">
        <v>49</v>
      </c>
      <c r="D4" s="390" t="s">
        <v>50</v>
      </c>
      <c r="E4" s="390" t="s">
        <v>51</v>
      </c>
      <c r="F4" s="390" t="s">
        <v>52</v>
      </c>
      <c r="G4" s="390" t="s">
        <v>53</v>
      </c>
      <c r="H4" s="390" t="s">
        <v>54</v>
      </c>
      <c r="I4" s="390" t="s">
        <v>55</v>
      </c>
      <c r="J4" s="390" t="s">
        <v>56</v>
      </c>
      <c r="K4" s="390" t="s">
        <v>57</v>
      </c>
      <c r="L4" s="390" t="s">
        <v>58</v>
      </c>
      <c r="M4" s="390" t="s">
        <v>59</v>
      </c>
      <c r="N4" s="390" t="s">
        <v>60</v>
      </c>
      <c r="O4" s="390" t="s">
        <v>61</v>
      </c>
      <c r="P4" s="390" t="s">
        <v>62</v>
      </c>
      <c r="Q4" s="390" t="s">
        <v>63</v>
      </c>
      <c r="R4" s="391" t="s">
        <v>64</v>
      </c>
    </row>
    <row r="5" spans="1:18" ht="12.75">
      <c r="A5" s="599" t="s">
        <v>6</v>
      </c>
      <c r="B5" s="491" t="s">
        <v>33</v>
      </c>
      <c r="C5" s="317">
        <v>566</v>
      </c>
      <c r="D5" s="318">
        <v>1017</v>
      </c>
      <c r="E5" s="318">
        <v>440</v>
      </c>
      <c r="F5" s="318">
        <v>260</v>
      </c>
      <c r="G5" s="318">
        <v>657</v>
      </c>
      <c r="H5" s="318">
        <v>413</v>
      </c>
      <c r="I5" s="318">
        <v>490</v>
      </c>
      <c r="J5" s="318">
        <v>528</v>
      </c>
      <c r="K5" s="318">
        <v>0</v>
      </c>
      <c r="L5" s="318">
        <v>0</v>
      </c>
      <c r="M5" s="318">
        <v>730</v>
      </c>
      <c r="N5" s="318">
        <v>0</v>
      </c>
      <c r="O5" s="318">
        <v>500</v>
      </c>
      <c r="P5" s="318">
        <v>0</v>
      </c>
      <c r="Q5" s="401">
        <v>0</v>
      </c>
      <c r="R5" s="409">
        <f>SUM(C5:Q5)</f>
        <v>5601</v>
      </c>
    </row>
    <row r="6" spans="1:18" ht="12.75">
      <c r="A6" s="600"/>
      <c r="B6" s="492" t="s">
        <v>45</v>
      </c>
      <c r="C6" s="293">
        <v>548</v>
      </c>
      <c r="D6" s="291">
        <v>907</v>
      </c>
      <c r="E6" s="291">
        <v>422</v>
      </c>
      <c r="F6" s="291">
        <v>263</v>
      </c>
      <c r="G6" s="291">
        <v>600</v>
      </c>
      <c r="H6" s="291">
        <v>369</v>
      </c>
      <c r="I6" s="291">
        <v>447</v>
      </c>
      <c r="J6" s="291">
        <v>473</v>
      </c>
      <c r="K6" s="291">
        <v>0</v>
      </c>
      <c r="L6" s="291">
        <v>0</v>
      </c>
      <c r="M6" s="291">
        <v>683</v>
      </c>
      <c r="N6" s="291">
        <v>0</v>
      </c>
      <c r="O6" s="291">
        <v>457</v>
      </c>
      <c r="P6" s="291">
        <v>0</v>
      </c>
      <c r="Q6" s="402">
        <v>0</v>
      </c>
      <c r="R6" s="410">
        <f aca="true" t="shared" si="0" ref="R6:R17">SUM(C6:Q6)</f>
        <v>5169</v>
      </c>
    </row>
    <row r="7" spans="1:18" ht="12.75">
      <c r="A7" s="600"/>
      <c r="B7" s="492" t="s">
        <v>34</v>
      </c>
      <c r="C7" s="293">
        <v>569</v>
      </c>
      <c r="D7" s="291">
        <v>918</v>
      </c>
      <c r="E7" s="291">
        <v>510</v>
      </c>
      <c r="F7" s="291">
        <v>267</v>
      </c>
      <c r="G7" s="291">
        <v>634</v>
      </c>
      <c r="H7" s="291">
        <v>458</v>
      </c>
      <c r="I7" s="291">
        <v>526</v>
      </c>
      <c r="J7" s="291">
        <v>512</v>
      </c>
      <c r="K7" s="291">
        <v>0</v>
      </c>
      <c r="L7" s="291">
        <v>0</v>
      </c>
      <c r="M7" s="291">
        <v>766</v>
      </c>
      <c r="N7" s="291">
        <v>0</v>
      </c>
      <c r="O7" s="291">
        <v>532</v>
      </c>
      <c r="P7" s="291">
        <v>0</v>
      </c>
      <c r="Q7" s="402">
        <v>0</v>
      </c>
      <c r="R7" s="410">
        <f t="shared" si="0"/>
        <v>5692</v>
      </c>
    </row>
    <row r="8" spans="1:18" ht="12.75">
      <c r="A8" s="600"/>
      <c r="B8" s="492" t="s">
        <v>35</v>
      </c>
      <c r="C8" s="293">
        <v>527</v>
      </c>
      <c r="D8" s="291">
        <v>843</v>
      </c>
      <c r="E8" s="291">
        <v>540</v>
      </c>
      <c r="F8" s="291">
        <v>261</v>
      </c>
      <c r="G8" s="291">
        <v>634</v>
      </c>
      <c r="H8" s="291">
        <v>478</v>
      </c>
      <c r="I8" s="291">
        <v>518</v>
      </c>
      <c r="J8" s="291">
        <v>482</v>
      </c>
      <c r="K8" s="291">
        <v>0</v>
      </c>
      <c r="L8" s="291">
        <v>0</v>
      </c>
      <c r="M8" s="291">
        <v>716</v>
      </c>
      <c r="N8" s="291">
        <v>0</v>
      </c>
      <c r="O8" s="291">
        <v>502</v>
      </c>
      <c r="P8" s="291">
        <v>0</v>
      </c>
      <c r="Q8" s="402">
        <v>0</v>
      </c>
      <c r="R8" s="410">
        <f t="shared" si="0"/>
        <v>5501</v>
      </c>
    </row>
    <row r="9" spans="1:18" ht="12.75">
      <c r="A9" s="600"/>
      <c r="B9" s="492" t="s">
        <v>36</v>
      </c>
      <c r="C9" s="293">
        <v>529</v>
      </c>
      <c r="D9" s="291">
        <v>820</v>
      </c>
      <c r="E9" s="291">
        <v>522</v>
      </c>
      <c r="F9" s="291">
        <v>258</v>
      </c>
      <c r="G9" s="291">
        <v>633</v>
      </c>
      <c r="H9" s="291">
        <v>483</v>
      </c>
      <c r="I9" s="291">
        <v>494</v>
      </c>
      <c r="J9" s="291">
        <v>461</v>
      </c>
      <c r="K9" s="291">
        <v>0</v>
      </c>
      <c r="L9" s="291">
        <v>0</v>
      </c>
      <c r="M9" s="291">
        <v>695</v>
      </c>
      <c r="N9" s="291">
        <v>0</v>
      </c>
      <c r="O9" s="291">
        <v>539</v>
      </c>
      <c r="P9" s="291">
        <v>0</v>
      </c>
      <c r="Q9" s="402">
        <v>0</v>
      </c>
      <c r="R9" s="410">
        <f t="shared" si="0"/>
        <v>5434</v>
      </c>
    </row>
    <row r="10" spans="1:18" ht="12.75">
      <c r="A10" s="600"/>
      <c r="B10" s="492" t="s">
        <v>37</v>
      </c>
      <c r="C10" s="293">
        <v>521</v>
      </c>
      <c r="D10" s="291">
        <v>862</v>
      </c>
      <c r="E10" s="291">
        <v>504</v>
      </c>
      <c r="F10" s="291">
        <v>253</v>
      </c>
      <c r="G10" s="291">
        <v>642</v>
      </c>
      <c r="H10" s="291">
        <v>512</v>
      </c>
      <c r="I10" s="291">
        <v>519</v>
      </c>
      <c r="J10" s="291">
        <v>460</v>
      </c>
      <c r="K10" s="291">
        <v>0</v>
      </c>
      <c r="L10" s="291">
        <v>0</v>
      </c>
      <c r="M10" s="291">
        <v>707</v>
      </c>
      <c r="N10" s="291">
        <v>0</v>
      </c>
      <c r="O10" s="291">
        <v>561</v>
      </c>
      <c r="P10" s="291">
        <v>0</v>
      </c>
      <c r="Q10" s="402">
        <v>0</v>
      </c>
      <c r="R10" s="410">
        <f t="shared" si="0"/>
        <v>5541</v>
      </c>
    </row>
    <row r="11" spans="1:18" ht="12.75">
      <c r="A11" s="600"/>
      <c r="B11" s="492" t="s">
        <v>38</v>
      </c>
      <c r="C11" s="293">
        <v>522</v>
      </c>
      <c r="D11" s="291">
        <v>877</v>
      </c>
      <c r="E11" s="291">
        <v>472</v>
      </c>
      <c r="F11" s="291">
        <v>256</v>
      </c>
      <c r="G11" s="291">
        <v>671</v>
      </c>
      <c r="H11" s="291">
        <v>538</v>
      </c>
      <c r="I11" s="291">
        <v>527</v>
      </c>
      <c r="J11" s="291">
        <v>464</v>
      </c>
      <c r="K11" s="291">
        <v>0</v>
      </c>
      <c r="L11" s="291">
        <v>0</v>
      </c>
      <c r="M11" s="291">
        <v>733</v>
      </c>
      <c r="N11" s="291">
        <v>0</v>
      </c>
      <c r="O11" s="291">
        <v>635</v>
      </c>
      <c r="P11" s="291">
        <v>0</v>
      </c>
      <c r="Q11" s="402">
        <v>0</v>
      </c>
      <c r="R11" s="410">
        <f t="shared" si="0"/>
        <v>5695</v>
      </c>
    </row>
    <row r="12" spans="1:18" ht="12.75">
      <c r="A12" s="600"/>
      <c r="B12" s="492" t="s">
        <v>39</v>
      </c>
      <c r="C12" s="293">
        <v>514</v>
      </c>
      <c r="D12" s="291">
        <v>847</v>
      </c>
      <c r="E12" s="291">
        <v>448</v>
      </c>
      <c r="F12" s="291">
        <v>250</v>
      </c>
      <c r="G12" s="291">
        <v>690</v>
      </c>
      <c r="H12" s="291">
        <v>545</v>
      </c>
      <c r="I12" s="291">
        <v>483</v>
      </c>
      <c r="J12" s="291">
        <v>487</v>
      </c>
      <c r="K12" s="291">
        <v>0</v>
      </c>
      <c r="L12" s="291">
        <v>0</v>
      </c>
      <c r="M12" s="291">
        <v>726</v>
      </c>
      <c r="N12" s="291">
        <v>0</v>
      </c>
      <c r="O12" s="291">
        <v>643</v>
      </c>
      <c r="P12" s="291">
        <v>0</v>
      </c>
      <c r="Q12" s="402">
        <v>0</v>
      </c>
      <c r="R12" s="410">
        <f t="shared" si="0"/>
        <v>5633</v>
      </c>
    </row>
    <row r="13" spans="1:18" ht="12.75">
      <c r="A13" s="600"/>
      <c r="B13" s="492" t="s">
        <v>40</v>
      </c>
      <c r="C13" s="293">
        <v>510</v>
      </c>
      <c r="D13" s="291">
        <v>802</v>
      </c>
      <c r="E13" s="291">
        <v>443</v>
      </c>
      <c r="F13" s="291">
        <v>272</v>
      </c>
      <c r="G13" s="291">
        <v>672</v>
      </c>
      <c r="H13" s="291">
        <v>529</v>
      </c>
      <c r="I13" s="291">
        <v>494</v>
      </c>
      <c r="J13" s="291">
        <v>481</v>
      </c>
      <c r="K13" s="291">
        <v>0</v>
      </c>
      <c r="L13" s="291">
        <v>0</v>
      </c>
      <c r="M13" s="291">
        <v>709</v>
      </c>
      <c r="N13" s="291">
        <v>0</v>
      </c>
      <c r="O13" s="291">
        <v>627</v>
      </c>
      <c r="P13" s="291">
        <v>0</v>
      </c>
      <c r="Q13" s="402">
        <v>0</v>
      </c>
      <c r="R13" s="410">
        <f t="shared" si="0"/>
        <v>5539</v>
      </c>
    </row>
    <row r="14" spans="1:18" ht="12.75">
      <c r="A14" s="600"/>
      <c r="B14" s="492" t="s">
        <v>41</v>
      </c>
      <c r="C14" s="293">
        <v>528</v>
      </c>
      <c r="D14" s="291">
        <v>804</v>
      </c>
      <c r="E14" s="291">
        <v>446</v>
      </c>
      <c r="F14" s="291">
        <v>270</v>
      </c>
      <c r="G14" s="291">
        <v>679</v>
      </c>
      <c r="H14" s="291">
        <v>520</v>
      </c>
      <c r="I14" s="291">
        <v>506</v>
      </c>
      <c r="J14" s="291">
        <v>485</v>
      </c>
      <c r="K14" s="291">
        <v>0</v>
      </c>
      <c r="L14" s="291">
        <v>0</v>
      </c>
      <c r="M14" s="291">
        <v>744</v>
      </c>
      <c r="N14" s="291">
        <v>0</v>
      </c>
      <c r="O14" s="291">
        <v>633</v>
      </c>
      <c r="P14" s="291">
        <v>0</v>
      </c>
      <c r="Q14" s="402">
        <v>0</v>
      </c>
      <c r="R14" s="410">
        <f t="shared" si="0"/>
        <v>5615</v>
      </c>
    </row>
    <row r="15" spans="1:18" ht="12.75">
      <c r="A15" s="600"/>
      <c r="B15" s="492" t="s">
        <v>42</v>
      </c>
      <c r="C15" s="293">
        <v>487</v>
      </c>
      <c r="D15" s="291">
        <v>765</v>
      </c>
      <c r="E15" s="291">
        <v>426</v>
      </c>
      <c r="F15" s="291">
        <v>263</v>
      </c>
      <c r="G15" s="291">
        <v>647</v>
      </c>
      <c r="H15" s="291">
        <v>507</v>
      </c>
      <c r="I15" s="291">
        <v>506</v>
      </c>
      <c r="J15" s="291">
        <v>479</v>
      </c>
      <c r="K15" s="291">
        <v>0</v>
      </c>
      <c r="L15" s="291">
        <v>0</v>
      </c>
      <c r="M15" s="291">
        <v>702</v>
      </c>
      <c r="N15" s="291">
        <v>0</v>
      </c>
      <c r="O15" s="291">
        <v>589</v>
      </c>
      <c r="P15" s="291">
        <v>0</v>
      </c>
      <c r="Q15" s="402">
        <v>0</v>
      </c>
      <c r="R15" s="410">
        <f t="shared" si="0"/>
        <v>5371</v>
      </c>
    </row>
    <row r="16" spans="1:18" ht="13.5" thickBot="1">
      <c r="A16" s="600"/>
      <c r="B16" s="493" t="s">
        <v>43</v>
      </c>
      <c r="C16" s="294">
        <v>501</v>
      </c>
      <c r="D16" s="295">
        <v>791</v>
      </c>
      <c r="E16" s="295">
        <v>449</v>
      </c>
      <c r="F16" s="295">
        <v>278</v>
      </c>
      <c r="G16" s="295">
        <v>690</v>
      </c>
      <c r="H16" s="295">
        <v>526</v>
      </c>
      <c r="I16" s="295">
        <v>570</v>
      </c>
      <c r="J16" s="295">
        <v>483</v>
      </c>
      <c r="K16" s="295">
        <v>0</v>
      </c>
      <c r="L16" s="295">
        <v>0</v>
      </c>
      <c r="M16" s="295">
        <v>734</v>
      </c>
      <c r="N16" s="295">
        <v>0</v>
      </c>
      <c r="O16" s="295">
        <v>625</v>
      </c>
      <c r="P16" s="295">
        <v>0</v>
      </c>
      <c r="Q16" s="403">
        <v>0</v>
      </c>
      <c r="R16" s="411">
        <f t="shared" si="0"/>
        <v>5647</v>
      </c>
    </row>
    <row r="17" spans="1:18" ht="13.5" thickBot="1">
      <c r="A17" s="609"/>
      <c r="B17" s="452" t="s">
        <v>7</v>
      </c>
      <c r="C17" s="400">
        <f>SUM(C5:C16)</f>
        <v>6322</v>
      </c>
      <c r="D17" s="353">
        <f>SUM(D5:D16)</f>
        <v>10253</v>
      </c>
      <c r="E17" s="353">
        <f>SUM(E5:E16)</f>
        <v>5622</v>
      </c>
      <c r="F17" s="353">
        <f aca="true" t="shared" si="1" ref="F17:O17">SUM(F5:F16)</f>
        <v>3151</v>
      </c>
      <c r="G17" s="353">
        <f t="shared" si="1"/>
        <v>7849</v>
      </c>
      <c r="H17" s="353">
        <f t="shared" si="1"/>
        <v>5878</v>
      </c>
      <c r="I17" s="353">
        <f t="shared" si="1"/>
        <v>6080</v>
      </c>
      <c r="J17" s="353">
        <f t="shared" si="1"/>
        <v>5795</v>
      </c>
      <c r="K17" s="353">
        <f t="shared" si="1"/>
        <v>0</v>
      </c>
      <c r="L17" s="353">
        <f t="shared" si="1"/>
        <v>0</v>
      </c>
      <c r="M17" s="353">
        <f t="shared" si="1"/>
        <v>8645</v>
      </c>
      <c r="N17" s="353">
        <f t="shared" si="1"/>
        <v>0</v>
      </c>
      <c r="O17" s="353">
        <f t="shared" si="1"/>
        <v>6843</v>
      </c>
      <c r="P17" s="353">
        <f>SUM(P5:P16)</f>
        <v>0</v>
      </c>
      <c r="Q17" s="404">
        <f>SUM(Q5:Q16)</f>
        <v>0</v>
      </c>
      <c r="R17" s="408">
        <f t="shared" si="0"/>
        <v>66438</v>
      </c>
    </row>
    <row r="18" spans="3:18" ht="13.5" thickBot="1">
      <c r="C18" s="389" t="s">
        <v>49</v>
      </c>
      <c r="D18" s="390" t="s">
        <v>50</v>
      </c>
      <c r="E18" s="390" t="s">
        <v>51</v>
      </c>
      <c r="F18" s="390" t="s">
        <v>52</v>
      </c>
      <c r="G18" s="390" t="s">
        <v>53</v>
      </c>
      <c r="H18" s="390" t="s">
        <v>54</v>
      </c>
      <c r="I18" s="390" t="s">
        <v>55</v>
      </c>
      <c r="J18" s="390" t="s">
        <v>56</v>
      </c>
      <c r="K18" s="390" t="s">
        <v>57</v>
      </c>
      <c r="L18" s="390" t="s">
        <v>58</v>
      </c>
      <c r="M18" s="390" t="s">
        <v>59</v>
      </c>
      <c r="N18" s="390" t="s">
        <v>60</v>
      </c>
      <c r="O18" s="390" t="s">
        <v>61</v>
      </c>
      <c r="P18" s="390" t="s">
        <v>62</v>
      </c>
      <c r="Q18" s="390" t="s">
        <v>63</v>
      </c>
      <c r="R18" s="391" t="s">
        <v>64</v>
      </c>
    </row>
    <row r="19" spans="1:18" ht="12.75">
      <c r="A19" s="599" t="s">
        <v>8</v>
      </c>
      <c r="B19" s="491" t="s">
        <v>33</v>
      </c>
      <c r="C19" s="412">
        <v>496</v>
      </c>
      <c r="D19" s="292">
        <v>741</v>
      </c>
      <c r="E19" s="292">
        <v>409</v>
      </c>
      <c r="F19" s="292">
        <v>282</v>
      </c>
      <c r="G19" s="292">
        <v>642</v>
      </c>
      <c r="H19" s="292">
        <v>509</v>
      </c>
      <c r="I19" s="292">
        <v>534</v>
      </c>
      <c r="J19" s="292">
        <v>495</v>
      </c>
      <c r="K19" s="292">
        <v>0</v>
      </c>
      <c r="L19" s="292">
        <v>0</v>
      </c>
      <c r="M19" s="292">
        <v>711</v>
      </c>
      <c r="N19" s="292">
        <v>0</v>
      </c>
      <c r="O19" s="292">
        <v>593</v>
      </c>
      <c r="P19" s="292">
        <v>0</v>
      </c>
      <c r="Q19" s="413">
        <v>0</v>
      </c>
      <c r="R19" s="409">
        <f>SUM(C19:Q19)</f>
        <v>5412</v>
      </c>
    </row>
    <row r="20" spans="1:18" ht="12.75">
      <c r="A20" s="600"/>
      <c r="B20" s="492" t="s">
        <v>45</v>
      </c>
      <c r="C20" s="397">
        <v>413</v>
      </c>
      <c r="D20" s="291">
        <v>616</v>
      </c>
      <c r="E20" s="291">
        <v>342</v>
      </c>
      <c r="F20" s="291">
        <v>236</v>
      </c>
      <c r="G20" s="291">
        <v>556</v>
      </c>
      <c r="H20" s="291">
        <v>434</v>
      </c>
      <c r="I20" s="291">
        <v>451</v>
      </c>
      <c r="J20" s="291">
        <v>419</v>
      </c>
      <c r="K20" s="291">
        <v>0</v>
      </c>
      <c r="L20" s="291">
        <v>0</v>
      </c>
      <c r="M20" s="291">
        <v>602</v>
      </c>
      <c r="N20" s="291">
        <v>0</v>
      </c>
      <c r="O20" s="291">
        <v>521</v>
      </c>
      <c r="P20" s="291">
        <v>0</v>
      </c>
      <c r="Q20" s="402">
        <v>0</v>
      </c>
      <c r="R20" s="410">
        <f aca="true" t="shared" si="2" ref="R20:R31">SUM(C20:Q20)</f>
        <v>4590</v>
      </c>
    </row>
    <row r="21" spans="1:18" ht="12.75">
      <c r="A21" s="600"/>
      <c r="B21" s="492" t="s">
        <v>34</v>
      </c>
      <c r="C21" s="397">
        <v>508</v>
      </c>
      <c r="D21" s="291">
        <v>797</v>
      </c>
      <c r="E21" s="291">
        <v>452</v>
      </c>
      <c r="F21" s="291">
        <v>288</v>
      </c>
      <c r="G21" s="291">
        <v>667</v>
      </c>
      <c r="H21" s="291">
        <v>527</v>
      </c>
      <c r="I21" s="291">
        <v>558</v>
      </c>
      <c r="J21" s="291">
        <v>509</v>
      </c>
      <c r="K21" s="291">
        <v>0</v>
      </c>
      <c r="L21" s="291">
        <v>0</v>
      </c>
      <c r="M21" s="291">
        <v>737</v>
      </c>
      <c r="N21" s="291">
        <v>0</v>
      </c>
      <c r="O21" s="291">
        <v>618</v>
      </c>
      <c r="P21" s="291">
        <v>0</v>
      </c>
      <c r="Q21" s="402">
        <v>0</v>
      </c>
      <c r="R21" s="410">
        <f t="shared" si="2"/>
        <v>5661</v>
      </c>
    </row>
    <row r="22" spans="1:18" ht="12.75">
      <c r="A22" s="600"/>
      <c r="B22" s="492" t="s">
        <v>35</v>
      </c>
      <c r="C22" s="397">
        <v>488</v>
      </c>
      <c r="D22" s="291">
        <v>735</v>
      </c>
      <c r="E22" s="291">
        <v>445</v>
      </c>
      <c r="F22" s="291">
        <v>315</v>
      </c>
      <c r="G22" s="291">
        <v>654</v>
      </c>
      <c r="H22" s="291">
        <v>500</v>
      </c>
      <c r="I22" s="291">
        <v>533</v>
      </c>
      <c r="J22" s="291">
        <v>500</v>
      </c>
      <c r="K22" s="291">
        <v>0</v>
      </c>
      <c r="L22" s="291">
        <v>0</v>
      </c>
      <c r="M22" s="291">
        <v>704</v>
      </c>
      <c r="N22" s="291">
        <v>0</v>
      </c>
      <c r="O22" s="291">
        <v>629</v>
      </c>
      <c r="P22" s="291">
        <v>0</v>
      </c>
      <c r="Q22" s="402">
        <v>0</v>
      </c>
      <c r="R22" s="410">
        <f t="shared" si="2"/>
        <v>5503</v>
      </c>
    </row>
    <row r="23" spans="1:18" ht="12.75">
      <c r="A23" s="600"/>
      <c r="B23" s="492" t="s">
        <v>36</v>
      </c>
      <c r="C23" s="397">
        <v>495</v>
      </c>
      <c r="D23" s="291">
        <v>725</v>
      </c>
      <c r="E23" s="291">
        <v>454</v>
      </c>
      <c r="F23" s="291">
        <v>312</v>
      </c>
      <c r="G23" s="291">
        <v>667</v>
      </c>
      <c r="H23" s="291">
        <v>515</v>
      </c>
      <c r="I23" s="291">
        <v>552</v>
      </c>
      <c r="J23" s="291">
        <v>501</v>
      </c>
      <c r="K23" s="291">
        <v>0</v>
      </c>
      <c r="L23" s="291">
        <v>0</v>
      </c>
      <c r="M23" s="291">
        <v>716</v>
      </c>
      <c r="N23" s="291">
        <v>0</v>
      </c>
      <c r="O23" s="291">
        <v>605</v>
      </c>
      <c r="P23" s="291">
        <v>0</v>
      </c>
      <c r="Q23" s="402">
        <v>0</v>
      </c>
      <c r="R23" s="410">
        <f t="shared" si="2"/>
        <v>5542</v>
      </c>
    </row>
    <row r="24" spans="1:18" ht="12.75">
      <c r="A24" s="600"/>
      <c r="B24" s="492" t="s">
        <v>37</v>
      </c>
      <c r="C24" s="397">
        <v>492</v>
      </c>
      <c r="D24" s="291">
        <v>696</v>
      </c>
      <c r="E24" s="291">
        <v>437</v>
      </c>
      <c r="F24" s="291">
        <v>335</v>
      </c>
      <c r="G24" s="291">
        <v>686</v>
      </c>
      <c r="H24" s="291">
        <v>504</v>
      </c>
      <c r="I24" s="291">
        <v>524</v>
      </c>
      <c r="J24" s="291">
        <v>481</v>
      </c>
      <c r="K24" s="291">
        <v>0</v>
      </c>
      <c r="L24" s="291">
        <v>0</v>
      </c>
      <c r="M24" s="291">
        <v>692</v>
      </c>
      <c r="N24" s="291">
        <v>0</v>
      </c>
      <c r="O24" s="291">
        <v>545</v>
      </c>
      <c r="P24" s="291">
        <v>0</v>
      </c>
      <c r="Q24" s="402">
        <v>0</v>
      </c>
      <c r="R24" s="410">
        <f t="shared" si="2"/>
        <v>5392</v>
      </c>
    </row>
    <row r="25" spans="1:18" ht="12.75">
      <c r="A25" s="600"/>
      <c r="B25" s="492" t="s">
        <v>38</v>
      </c>
      <c r="C25" s="397">
        <v>521</v>
      </c>
      <c r="D25" s="291">
        <v>704</v>
      </c>
      <c r="E25" s="291">
        <v>414</v>
      </c>
      <c r="F25" s="291">
        <v>318</v>
      </c>
      <c r="G25" s="291">
        <v>784</v>
      </c>
      <c r="H25" s="291">
        <v>509</v>
      </c>
      <c r="I25" s="291">
        <v>517</v>
      </c>
      <c r="J25" s="291">
        <v>444</v>
      </c>
      <c r="K25" s="291">
        <v>0</v>
      </c>
      <c r="L25" s="291">
        <v>0</v>
      </c>
      <c r="M25" s="291">
        <v>755</v>
      </c>
      <c r="N25" s="291">
        <v>0</v>
      </c>
      <c r="O25" s="291">
        <v>571</v>
      </c>
      <c r="P25" s="291">
        <v>0</v>
      </c>
      <c r="Q25" s="402">
        <v>0</v>
      </c>
      <c r="R25" s="410">
        <f t="shared" si="2"/>
        <v>5537</v>
      </c>
    </row>
    <row r="26" spans="1:18" ht="12.75">
      <c r="A26" s="600"/>
      <c r="B26" s="492" t="s">
        <v>39</v>
      </c>
      <c r="C26" s="397">
        <v>540</v>
      </c>
      <c r="D26" s="291">
        <v>680</v>
      </c>
      <c r="E26" s="291">
        <v>437</v>
      </c>
      <c r="F26" s="291">
        <v>312</v>
      </c>
      <c r="G26" s="291">
        <v>785</v>
      </c>
      <c r="H26" s="291">
        <v>479</v>
      </c>
      <c r="I26" s="291">
        <v>536</v>
      </c>
      <c r="J26" s="291">
        <v>460</v>
      </c>
      <c r="K26" s="291">
        <v>0</v>
      </c>
      <c r="L26" s="291">
        <v>0</v>
      </c>
      <c r="M26" s="291">
        <v>798</v>
      </c>
      <c r="N26" s="291">
        <v>0</v>
      </c>
      <c r="O26" s="291">
        <v>567</v>
      </c>
      <c r="P26" s="291">
        <v>0</v>
      </c>
      <c r="Q26" s="402">
        <v>0</v>
      </c>
      <c r="R26" s="410">
        <f t="shared" si="2"/>
        <v>5594</v>
      </c>
    </row>
    <row r="27" spans="1:18" ht="12.75">
      <c r="A27" s="600"/>
      <c r="B27" s="492" t="s">
        <v>40</v>
      </c>
      <c r="C27" s="397">
        <v>545</v>
      </c>
      <c r="D27" s="291">
        <v>635</v>
      </c>
      <c r="E27" s="291">
        <v>421</v>
      </c>
      <c r="F27" s="291">
        <v>334</v>
      </c>
      <c r="G27" s="291">
        <v>749</v>
      </c>
      <c r="H27" s="291">
        <v>471</v>
      </c>
      <c r="I27" s="291">
        <v>507</v>
      </c>
      <c r="J27" s="291">
        <v>436</v>
      </c>
      <c r="K27" s="291">
        <v>0</v>
      </c>
      <c r="L27" s="291">
        <v>0</v>
      </c>
      <c r="M27" s="291">
        <v>747</v>
      </c>
      <c r="N27" s="291">
        <v>0</v>
      </c>
      <c r="O27" s="291">
        <v>546</v>
      </c>
      <c r="P27" s="291">
        <v>0</v>
      </c>
      <c r="Q27" s="402">
        <v>0</v>
      </c>
      <c r="R27" s="410">
        <f t="shared" si="2"/>
        <v>5391</v>
      </c>
    </row>
    <row r="28" spans="1:18" ht="12.75">
      <c r="A28" s="600"/>
      <c r="B28" s="492" t="s">
        <v>41</v>
      </c>
      <c r="C28" s="397">
        <v>546</v>
      </c>
      <c r="D28" s="291">
        <v>621</v>
      </c>
      <c r="E28" s="291">
        <v>425</v>
      </c>
      <c r="F28" s="291">
        <v>335</v>
      </c>
      <c r="G28" s="291">
        <v>767</v>
      </c>
      <c r="H28" s="291">
        <v>463</v>
      </c>
      <c r="I28" s="291">
        <v>505</v>
      </c>
      <c r="J28" s="291">
        <v>417</v>
      </c>
      <c r="K28" s="291">
        <v>53</v>
      </c>
      <c r="L28" s="291">
        <v>0</v>
      </c>
      <c r="M28" s="291">
        <v>830</v>
      </c>
      <c r="N28" s="291">
        <v>0</v>
      </c>
      <c r="O28" s="291">
        <v>547</v>
      </c>
      <c r="P28" s="291">
        <v>0</v>
      </c>
      <c r="Q28" s="402">
        <v>0</v>
      </c>
      <c r="R28" s="410">
        <f t="shared" si="2"/>
        <v>5509</v>
      </c>
    </row>
    <row r="29" spans="1:18" ht="12.75">
      <c r="A29" s="600"/>
      <c r="B29" s="492" t="s">
        <v>42</v>
      </c>
      <c r="C29" s="397">
        <v>500</v>
      </c>
      <c r="D29" s="291">
        <v>546</v>
      </c>
      <c r="E29" s="291">
        <v>325</v>
      </c>
      <c r="F29" s="291">
        <v>318</v>
      </c>
      <c r="G29" s="291">
        <v>722</v>
      </c>
      <c r="H29" s="291">
        <v>449</v>
      </c>
      <c r="I29" s="291">
        <v>495</v>
      </c>
      <c r="J29" s="291">
        <v>343</v>
      </c>
      <c r="K29" s="291">
        <v>0</v>
      </c>
      <c r="L29" s="291">
        <v>93</v>
      </c>
      <c r="M29" s="291">
        <v>821</v>
      </c>
      <c r="N29" s="291">
        <v>0</v>
      </c>
      <c r="O29" s="291">
        <v>520</v>
      </c>
      <c r="P29" s="291">
        <v>0</v>
      </c>
      <c r="Q29" s="402">
        <v>0</v>
      </c>
      <c r="R29" s="410">
        <f t="shared" si="2"/>
        <v>5132</v>
      </c>
    </row>
    <row r="30" spans="1:18" ht="13.5" thickBot="1">
      <c r="A30" s="600"/>
      <c r="B30" s="493" t="s">
        <v>43</v>
      </c>
      <c r="C30" s="398">
        <v>505</v>
      </c>
      <c r="D30" s="295">
        <v>522</v>
      </c>
      <c r="E30" s="295">
        <v>295</v>
      </c>
      <c r="F30" s="295">
        <v>338</v>
      </c>
      <c r="G30" s="295">
        <v>736</v>
      </c>
      <c r="H30" s="295">
        <v>460</v>
      </c>
      <c r="I30" s="295">
        <v>516</v>
      </c>
      <c r="J30" s="295">
        <v>338</v>
      </c>
      <c r="K30" s="295">
        <v>0</v>
      </c>
      <c r="L30" s="295">
        <v>214</v>
      </c>
      <c r="M30" s="295">
        <v>871</v>
      </c>
      <c r="N30" s="295">
        <v>0</v>
      </c>
      <c r="O30" s="295">
        <v>528</v>
      </c>
      <c r="P30" s="295">
        <v>0</v>
      </c>
      <c r="Q30" s="403">
        <v>0</v>
      </c>
      <c r="R30" s="411">
        <f t="shared" si="2"/>
        <v>5323</v>
      </c>
    </row>
    <row r="31" spans="1:18" ht="13.5" thickBot="1">
      <c r="A31" s="609"/>
      <c r="B31" s="415" t="s">
        <v>12</v>
      </c>
      <c r="C31" s="400">
        <f aca="true" t="shared" si="3" ref="C31:Q31">SUM(C19:C30)</f>
        <v>6049</v>
      </c>
      <c r="D31" s="353">
        <f t="shared" si="3"/>
        <v>8018</v>
      </c>
      <c r="E31" s="353">
        <f t="shared" si="3"/>
        <v>4856</v>
      </c>
      <c r="F31" s="353">
        <f t="shared" si="3"/>
        <v>3723</v>
      </c>
      <c r="G31" s="353">
        <f t="shared" si="3"/>
        <v>8415</v>
      </c>
      <c r="H31" s="353">
        <f t="shared" si="3"/>
        <v>5820</v>
      </c>
      <c r="I31" s="353">
        <f t="shared" si="3"/>
        <v>6228</v>
      </c>
      <c r="J31" s="353">
        <f t="shared" si="3"/>
        <v>5343</v>
      </c>
      <c r="K31" s="353">
        <f t="shared" si="3"/>
        <v>53</v>
      </c>
      <c r="L31" s="353">
        <f t="shared" si="3"/>
        <v>307</v>
      </c>
      <c r="M31" s="353">
        <f t="shared" si="3"/>
        <v>8984</v>
      </c>
      <c r="N31" s="353">
        <f t="shared" si="3"/>
        <v>0</v>
      </c>
      <c r="O31" s="353">
        <f t="shared" si="3"/>
        <v>6790</v>
      </c>
      <c r="P31" s="353">
        <f t="shared" si="3"/>
        <v>0</v>
      </c>
      <c r="Q31" s="404">
        <f t="shared" si="3"/>
        <v>0</v>
      </c>
      <c r="R31" s="408">
        <f t="shared" si="2"/>
        <v>64586</v>
      </c>
    </row>
    <row r="32" spans="3:18" ht="13.5" thickBot="1">
      <c r="C32" s="389" t="s">
        <v>49</v>
      </c>
      <c r="D32" s="390" t="s">
        <v>50</v>
      </c>
      <c r="E32" s="390" t="s">
        <v>51</v>
      </c>
      <c r="F32" s="390" t="s">
        <v>52</v>
      </c>
      <c r="G32" s="390" t="s">
        <v>53</v>
      </c>
      <c r="H32" s="390" t="s">
        <v>54</v>
      </c>
      <c r="I32" s="390" t="s">
        <v>55</v>
      </c>
      <c r="J32" s="390" t="s">
        <v>56</v>
      </c>
      <c r="K32" s="390" t="s">
        <v>57</v>
      </c>
      <c r="L32" s="390" t="s">
        <v>58</v>
      </c>
      <c r="M32" s="390" t="s">
        <v>59</v>
      </c>
      <c r="N32" s="390" t="s">
        <v>60</v>
      </c>
      <c r="O32" s="390" t="s">
        <v>61</v>
      </c>
      <c r="P32" s="390" t="s">
        <v>62</v>
      </c>
      <c r="Q32" s="390" t="s">
        <v>63</v>
      </c>
      <c r="R32" s="391" t="s">
        <v>64</v>
      </c>
    </row>
    <row r="33" spans="1:18" ht="12.75">
      <c r="A33" s="599" t="s">
        <v>9</v>
      </c>
      <c r="B33" s="491" t="s">
        <v>33</v>
      </c>
      <c r="C33" s="317">
        <v>458</v>
      </c>
      <c r="D33" s="318">
        <v>511</v>
      </c>
      <c r="E33" s="318">
        <v>308</v>
      </c>
      <c r="F33" s="318">
        <v>332</v>
      </c>
      <c r="G33" s="318">
        <v>718</v>
      </c>
      <c r="H33" s="318">
        <v>435</v>
      </c>
      <c r="I33" s="318">
        <v>483</v>
      </c>
      <c r="J33" s="318">
        <v>355</v>
      </c>
      <c r="K33" s="318">
        <v>438</v>
      </c>
      <c r="L33" s="318">
        <v>0</v>
      </c>
      <c r="M33" s="318">
        <v>853</v>
      </c>
      <c r="N33" s="318">
        <v>0</v>
      </c>
      <c r="O33" s="318">
        <v>529</v>
      </c>
      <c r="P33" s="318">
        <v>0</v>
      </c>
      <c r="Q33" s="401">
        <v>0</v>
      </c>
      <c r="R33" s="409">
        <f>SUM(C33:Q33)</f>
        <v>5420</v>
      </c>
    </row>
    <row r="34" spans="1:18" ht="12.75">
      <c r="A34" s="600"/>
      <c r="B34" s="492" t="s">
        <v>45</v>
      </c>
      <c r="C34" s="293">
        <v>415</v>
      </c>
      <c r="D34" s="291">
        <v>439</v>
      </c>
      <c r="E34" s="291">
        <v>287</v>
      </c>
      <c r="F34" s="291">
        <v>301</v>
      </c>
      <c r="G34" s="291">
        <v>639</v>
      </c>
      <c r="H34" s="291">
        <v>403</v>
      </c>
      <c r="I34" s="291">
        <v>451</v>
      </c>
      <c r="J34" s="291">
        <v>322</v>
      </c>
      <c r="K34" s="291">
        <v>453</v>
      </c>
      <c r="L34" s="291">
        <v>0</v>
      </c>
      <c r="M34" s="291">
        <v>777</v>
      </c>
      <c r="N34" s="291">
        <v>0</v>
      </c>
      <c r="O34" s="291">
        <v>497</v>
      </c>
      <c r="P34" s="291">
        <v>0</v>
      </c>
      <c r="Q34" s="402">
        <v>0</v>
      </c>
      <c r="R34" s="410">
        <f aca="true" t="shared" si="4" ref="R34:R45">SUM(C34:Q34)</f>
        <v>4984</v>
      </c>
    </row>
    <row r="35" spans="1:18" ht="12.75">
      <c r="A35" s="600"/>
      <c r="B35" s="492" t="s">
        <v>34</v>
      </c>
      <c r="C35" s="293">
        <v>470</v>
      </c>
      <c r="D35" s="291">
        <v>569</v>
      </c>
      <c r="E35" s="291">
        <v>345</v>
      </c>
      <c r="F35" s="291">
        <v>389</v>
      </c>
      <c r="G35" s="291">
        <v>726</v>
      </c>
      <c r="H35" s="291">
        <v>369</v>
      </c>
      <c r="I35" s="291">
        <v>487</v>
      </c>
      <c r="J35" s="291">
        <v>431</v>
      </c>
      <c r="K35" s="291">
        <v>356</v>
      </c>
      <c r="L35" s="291">
        <v>0</v>
      </c>
      <c r="M35" s="291">
        <v>901</v>
      </c>
      <c r="N35" s="291">
        <v>0</v>
      </c>
      <c r="O35" s="291">
        <v>462</v>
      </c>
      <c r="P35" s="291">
        <v>0</v>
      </c>
      <c r="Q35" s="402">
        <v>0</v>
      </c>
      <c r="R35" s="410">
        <f t="shared" si="4"/>
        <v>5505</v>
      </c>
    </row>
    <row r="36" spans="1:18" ht="12.75">
      <c r="A36" s="600"/>
      <c r="B36" s="492" t="s">
        <v>35</v>
      </c>
      <c r="C36" s="293">
        <v>416</v>
      </c>
      <c r="D36" s="291">
        <v>502</v>
      </c>
      <c r="E36" s="291">
        <v>281</v>
      </c>
      <c r="F36" s="291">
        <v>338</v>
      </c>
      <c r="G36" s="291">
        <v>653</v>
      </c>
      <c r="H36" s="291">
        <v>341</v>
      </c>
      <c r="I36" s="291">
        <v>412</v>
      </c>
      <c r="J36" s="291">
        <v>389</v>
      </c>
      <c r="K36" s="291">
        <v>389</v>
      </c>
      <c r="L36" s="291">
        <v>0</v>
      </c>
      <c r="M36" s="291">
        <v>900</v>
      </c>
      <c r="N36" s="291">
        <v>0</v>
      </c>
      <c r="O36" s="291">
        <v>491</v>
      </c>
      <c r="P36" s="291">
        <v>0</v>
      </c>
      <c r="Q36" s="402">
        <v>0</v>
      </c>
      <c r="R36" s="410">
        <f t="shared" si="4"/>
        <v>5112</v>
      </c>
    </row>
    <row r="37" spans="1:18" ht="12.75">
      <c r="A37" s="600"/>
      <c r="B37" s="492" t="s">
        <v>36</v>
      </c>
      <c r="C37" s="293">
        <v>414</v>
      </c>
      <c r="D37" s="291">
        <v>533</v>
      </c>
      <c r="E37" s="291">
        <v>270</v>
      </c>
      <c r="F37" s="291">
        <v>381</v>
      </c>
      <c r="G37" s="291">
        <v>794</v>
      </c>
      <c r="H37" s="291">
        <v>357</v>
      </c>
      <c r="I37" s="291">
        <v>492</v>
      </c>
      <c r="J37" s="291">
        <v>372</v>
      </c>
      <c r="K37" s="291">
        <v>455</v>
      </c>
      <c r="L37" s="291">
        <v>0</v>
      </c>
      <c r="M37" s="291">
        <v>909</v>
      </c>
      <c r="N37" s="291">
        <v>0</v>
      </c>
      <c r="O37" s="291">
        <v>531</v>
      </c>
      <c r="P37" s="291">
        <v>0</v>
      </c>
      <c r="Q37" s="402">
        <v>0</v>
      </c>
      <c r="R37" s="410">
        <f t="shared" si="4"/>
        <v>5508</v>
      </c>
    </row>
    <row r="38" spans="1:18" ht="12.75">
      <c r="A38" s="600"/>
      <c r="B38" s="492" t="s">
        <v>37</v>
      </c>
      <c r="C38" s="293">
        <v>425</v>
      </c>
      <c r="D38" s="291">
        <v>456</v>
      </c>
      <c r="E38" s="291">
        <v>287</v>
      </c>
      <c r="F38" s="291">
        <v>379</v>
      </c>
      <c r="G38" s="291">
        <v>668</v>
      </c>
      <c r="H38" s="291">
        <v>314</v>
      </c>
      <c r="I38" s="291">
        <v>487</v>
      </c>
      <c r="J38" s="291">
        <v>389</v>
      </c>
      <c r="K38" s="291">
        <v>464</v>
      </c>
      <c r="L38" s="291">
        <v>0</v>
      </c>
      <c r="M38" s="291">
        <v>823</v>
      </c>
      <c r="N38" s="291">
        <v>0</v>
      </c>
      <c r="O38" s="291">
        <v>507</v>
      </c>
      <c r="P38" s="291">
        <v>0</v>
      </c>
      <c r="Q38" s="402">
        <v>0</v>
      </c>
      <c r="R38" s="410">
        <f t="shared" si="4"/>
        <v>5199</v>
      </c>
    </row>
    <row r="39" spans="1:18" ht="12.75">
      <c r="A39" s="600"/>
      <c r="B39" s="492" t="s">
        <v>38</v>
      </c>
      <c r="C39" s="293">
        <v>180</v>
      </c>
      <c r="D39" s="291">
        <v>226</v>
      </c>
      <c r="E39" s="291">
        <v>133</v>
      </c>
      <c r="F39" s="291">
        <v>160</v>
      </c>
      <c r="G39" s="291">
        <v>367</v>
      </c>
      <c r="H39" s="291">
        <v>180</v>
      </c>
      <c r="I39" s="291">
        <v>170</v>
      </c>
      <c r="J39" s="291">
        <v>122</v>
      </c>
      <c r="K39" s="291">
        <v>178</v>
      </c>
      <c r="L39" s="291">
        <v>0</v>
      </c>
      <c r="M39" s="291">
        <v>368</v>
      </c>
      <c r="N39" s="291">
        <v>0</v>
      </c>
      <c r="O39" s="291">
        <v>241</v>
      </c>
      <c r="P39" s="291">
        <v>0</v>
      </c>
      <c r="Q39" s="402">
        <v>0</v>
      </c>
      <c r="R39" s="410">
        <f t="shared" si="4"/>
        <v>2325</v>
      </c>
    </row>
    <row r="40" spans="1:18" ht="12.75">
      <c r="A40" s="600"/>
      <c r="B40" s="492" t="s">
        <v>39</v>
      </c>
      <c r="C40" s="293">
        <v>185</v>
      </c>
      <c r="D40" s="291">
        <v>390</v>
      </c>
      <c r="E40" s="291">
        <v>247</v>
      </c>
      <c r="F40" s="291">
        <v>159</v>
      </c>
      <c r="G40" s="291">
        <v>552</v>
      </c>
      <c r="H40" s="291">
        <v>313</v>
      </c>
      <c r="I40" s="291">
        <v>274</v>
      </c>
      <c r="J40" s="291">
        <v>234</v>
      </c>
      <c r="K40" s="291">
        <v>16</v>
      </c>
      <c r="L40" s="291">
        <v>0</v>
      </c>
      <c r="M40" s="291">
        <v>577</v>
      </c>
      <c r="N40" s="291">
        <v>0</v>
      </c>
      <c r="O40" s="291">
        <v>521</v>
      </c>
      <c r="P40" s="291">
        <v>0</v>
      </c>
      <c r="Q40" s="402">
        <v>0</v>
      </c>
      <c r="R40" s="410">
        <f t="shared" si="4"/>
        <v>3468</v>
      </c>
    </row>
    <row r="41" spans="1:18" ht="12.75">
      <c r="A41" s="600"/>
      <c r="B41" s="492" t="s">
        <v>40</v>
      </c>
      <c r="C41" s="293">
        <v>403</v>
      </c>
      <c r="D41" s="291">
        <v>385</v>
      </c>
      <c r="E41" s="291">
        <v>316</v>
      </c>
      <c r="F41" s="291">
        <v>373</v>
      </c>
      <c r="G41" s="291">
        <v>698</v>
      </c>
      <c r="H41" s="291">
        <v>349</v>
      </c>
      <c r="I41" s="291">
        <v>328</v>
      </c>
      <c r="J41" s="291">
        <v>285</v>
      </c>
      <c r="K41" s="291">
        <v>38</v>
      </c>
      <c r="L41" s="291">
        <v>0</v>
      </c>
      <c r="M41" s="291">
        <v>877</v>
      </c>
      <c r="N41" s="291">
        <v>0</v>
      </c>
      <c r="O41" s="291">
        <v>422</v>
      </c>
      <c r="P41" s="291">
        <v>0</v>
      </c>
      <c r="Q41" s="402">
        <v>0</v>
      </c>
      <c r="R41" s="410">
        <f t="shared" si="4"/>
        <v>4474</v>
      </c>
    </row>
    <row r="42" spans="1:18" ht="12.75">
      <c r="A42" s="600"/>
      <c r="B42" s="492" t="s">
        <v>41</v>
      </c>
      <c r="C42" s="293">
        <v>370</v>
      </c>
      <c r="D42" s="291">
        <v>304</v>
      </c>
      <c r="E42" s="291">
        <v>252</v>
      </c>
      <c r="F42" s="291">
        <v>344</v>
      </c>
      <c r="G42" s="291">
        <v>683</v>
      </c>
      <c r="H42" s="291">
        <v>356</v>
      </c>
      <c r="I42" s="291">
        <v>363</v>
      </c>
      <c r="J42" s="291">
        <v>255</v>
      </c>
      <c r="K42" s="291">
        <v>53</v>
      </c>
      <c r="L42" s="291">
        <v>0</v>
      </c>
      <c r="M42" s="291">
        <v>808</v>
      </c>
      <c r="N42" s="291">
        <v>0</v>
      </c>
      <c r="O42" s="291">
        <v>361</v>
      </c>
      <c r="P42" s="291">
        <v>0</v>
      </c>
      <c r="Q42" s="402">
        <v>0</v>
      </c>
      <c r="R42" s="410">
        <f t="shared" si="4"/>
        <v>4149</v>
      </c>
    </row>
    <row r="43" spans="1:18" ht="12.75">
      <c r="A43" s="600"/>
      <c r="B43" s="492" t="s">
        <v>42</v>
      </c>
      <c r="C43" s="293">
        <v>388</v>
      </c>
      <c r="D43" s="291">
        <v>330</v>
      </c>
      <c r="E43" s="291">
        <v>314</v>
      </c>
      <c r="F43" s="291">
        <v>361</v>
      </c>
      <c r="G43" s="291">
        <v>669</v>
      </c>
      <c r="H43" s="291">
        <v>347</v>
      </c>
      <c r="I43" s="291">
        <v>362</v>
      </c>
      <c r="J43" s="291">
        <v>321</v>
      </c>
      <c r="K43" s="291">
        <v>40</v>
      </c>
      <c r="L43" s="291">
        <v>0</v>
      </c>
      <c r="M43" s="291">
        <v>896</v>
      </c>
      <c r="N43" s="291">
        <v>0</v>
      </c>
      <c r="O43" s="291">
        <v>358</v>
      </c>
      <c r="P43" s="291">
        <v>0</v>
      </c>
      <c r="Q43" s="402">
        <v>0</v>
      </c>
      <c r="R43" s="410">
        <f t="shared" si="4"/>
        <v>4386</v>
      </c>
    </row>
    <row r="44" spans="1:18" ht="13.5" thickBot="1">
      <c r="A44" s="600"/>
      <c r="B44" s="493" t="s">
        <v>43</v>
      </c>
      <c r="C44" s="294">
        <v>405</v>
      </c>
      <c r="D44" s="295">
        <v>350</v>
      </c>
      <c r="E44" s="295">
        <v>323</v>
      </c>
      <c r="F44" s="295">
        <v>386</v>
      </c>
      <c r="G44" s="295">
        <v>698</v>
      </c>
      <c r="H44" s="295">
        <v>371</v>
      </c>
      <c r="I44" s="295">
        <v>390</v>
      </c>
      <c r="J44" s="295">
        <v>323</v>
      </c>
      <c r="K44" s="295">
        <v>0</v>
      </c>
      <c r="L44" s="295">
        <v>0</v>
      </c>
      <c r="M44" s="295">
        <v>899</v>
      </c>
      <c r="N44" s="295">
        <v>0</v>
      </c>
      <c r="O44" s="295">
        <v>349</v>
      </c>
      <c r="P44" s="295">
        <v>0</v>
      </c>
      <c r="Q44" s="403">
        <v>0</v>
      </c>
      <c r="R44" s="411">
        <f t="shared" si="4"/>
        <v>4494</v>
      </c>
    </row>
    <row r="45" spans="1:18" ht="13.5" thickBot="1">
      <c r="A45" s="609"/>
      <c r="B45" s="415" t="s">
        <v>11</v>
      </c>
      <c r="C45" s="315">
        <f>SUM(C33:C44)</f>
        <v>4529</v>
      </c>
      <c r="D45" s="296">
        <f aca="true" t="shared" si="5" ref="D45:Q45">SUM(D33:D44)</f>
        <v>4995</v>
      </c>
      <c r="E45" s="296">
        <f t="shared" si="5"/>
        <v>3363</v>
      </c>
      <c r="F45" s="296">
        <f t="shared" si="5"/>
        <v>3903</v>
      </c>
      <c r="G45" s="296">
        <f t="shared" si="5"/>
        <v>7865</v>
      </c>
      <c r="H45" s="296">
        <f t="shared" si="5"/>
        <v>4135</v>
      </c>
      <c r="I45" s="296">
        <f t="shared" si="5"/>
        <v>4699</v>
      </c>
      <c r="J45" s="296">
        <f t="shared" si="5"/>
        <v>3798</v>
      </c>
      <c r="K45" s="296">
        <f t="shared" si="5"/>
        <v>2880</v>
      </c>
      <c r="L45" s="296">
        <f t="shared" si="5"/>
        <v>0</v>
      </c>
      <c r="M45" s="296">
        <f t="shared" si="5"/>
        <v>9588</v>
      </c>
      <c r="N45" s="296">
        <f t="shared" si="5"/>
        <v>0</v>
      </c>
      <c r="O45" s="296">
        <f t="shared" si="5"/>
        <v>5269</v>
      </c>
      <c r="P45" s="296">
        <f t="shared" si="5"/>
        <v>0</v>
      </c>
      <c r="Q45" s="424">
        <f t="shared" si="5"/>
        <v>0</v>
      </c>
      <c r="R45" s="408">
        <f t="shared" si="4"/>
        <v>55024</v>
      </c>
    </row>
    <row r="46" spans="3:18" ht="13.5" thickBot="1">
      <c r="C46" s="389" t="s">
        <v>49</v>
      </c>
      <c r="D46" s="390" t="s">
        <v>50</v>
      </c>
      <c r="E46" s="390" t="s">
        <v>51</v>
      </c>
      <c r="F46" s="390" t="s">
        <v>52</v>
      </c>
      <c r="G46" s="390" t="s">
        <v>53</v>
      </c>
      <c r="H46" s="390" t="s">
        <v>54</v>
      </c>
      <c r="I46" s="390" t="s">
        <v>55</v>
      </c>
      <c r="J46" s="390" t="s">
        <v>56</v>
      </c>
      <c r="K46" s="390" t="s">
        <v>57</v>
      </c>
      <c r="L46" s="390" t="s">
        <v>58</v>
      </c>
      <c r="M46" s="390" t="s">
        <v>59</v>
      </c>
      <c r="N46" s="390" t="s">
        <v>60</v>
      </c>
      <c r="O46" s="390" t="s">
        <v>61</v>
      </c>
      <c r="P46" s="390" t="s">
        <v>62</v>
      </c>
      <c r="Q46" s="390" t="s">
        <v>63</v>
      </c>
      <c r="R46" s="391" t="s">
        <v>64</v>
      </c>
    </row>
    <row r="47" spans="1:18" ht="12.75">
      <c r="A47" s="599" t="s">
        <v>10</v>
      </c>
      <c r="B47" s="491" t="s">
        <v>33</v>
      </c>
      <c r="C47" s="317">
        <v>358</v>
      </c>
      <c r="D47" s="318">
        <v>350</v>
      </c>
      <c r="E47" s="318">
        <v>268</v>
      </c>
      <c r="F47" s="318">
        <v>336</v>
      </c>
      <c r="G47" s="318">
        <v>669</v>
      </c>
      <c r="H47" s="318">
        <v>324</v>
      </c>
      <c r="I47" s="318">
        <v>398</v>
      </c>
      <c r="J47" s="318">
        <v>289</v>
      </c>
      <c r="K47" s="318">
        <v>0</v>
      </c>
      <c r="L47" s="318">
        <v>0</v>
      </c>
      <c r="M47" s="318">
        <v>816</v>
      </c>
      <c r="N47" s="318">
        <v>0</v>
      </c>
      <c r="O47" s="318">
        <v>327</v>
      </c>
      <c r="P47" s="318">
        <v>0</v>
      </c>
      <c r="Q47" s="401">
        <v>0</v>
      </c>
      <c r="R47" s="409">
        <f>SUM(C47:Q47)</f>
        <v>4135</v>
      </c>
    </row>
    <row r="48" spans="1:18" ht="12.75">
      <c r="A48" s="600"/>
      <c r="B48" s="492" t="s">
        <v>45</v>
      </c>
      <c r="C48" s="293">
        <v>366</v>
      </c>
      <c r="D48" s="291">
        <v>385</v>
      </c>
      <c r="E48" s="291">
        <v>311</v>
      </c>
      <c r="F48" s="291">
        <v>327</v>
      </c>
      <c r="G48" s="291">
        <v>662</v>
      </c>
      <c r="H48" s="291">
        <v>310</v>
      </c>
      <c r="I48" s="291">
        <v>415</v>
      </c>
      <c r="J48" s="291">
        <v>294</v>
      </c>
      <c r="K48" s="291">
        <v>0</v>
      </c>
      <c r="L48" s="291">
        <v>0</v>
      </c>
      <c r="M48" s="291">
        <v>790</v>
      </c>
      <c r="N48" s="291">
        <v>0</v>
      </c>
      <c r="O48" s="291">
        <v>314</v>
      </c>
      <c r="P48" s="291">
        <v>0</v>
      </c>
      <c r="Q48" s="402">
        <v>0</v>
      </c>
      <c r="R48" s="410">
        <f aca="true" t="shared" si="6" ref="R48:R59">SUM(C48:Q48)</f>
        <v>4174</v>
      </c>
    </row>
    <row r="49" spans="1:18" ht="12.75">
      <c r="A49" s="600"/>
      <c r="B49" s="492" t="s">
        <v>34</v>
      </c>
      <c r="C49" s="293">
        <v>427</v>
      </c>
      <c r="D49" s="291">
        <v>409</v>
      </c>
      <c r="E49" s="291">
        <v>342</v>
      </c>
      <c r="F49" s="291">
        <v>402</v>
      </c>
      <c r="G49" s="291">
        <v>733</v>
      </c>
      <c r="H49" s="291">
        <v>332</v>
      </c>
      <c r="I49" s="291">
        <v>454</v>
      </c>
      <c r="J49" s="291">
        <v>331</v>
      </c>
      <c r="K49" s="291">
        <v>0</v>
      </c>
      <c r="L49" s="291">
        <v>0</v>
      </c>
      <c r="M49" s="291">
        <v>883</v>
      </c>
      <c r="N49" s="291">
        <v>252</v>
      </c>
      <c r="O49" s="291">
        <v>184</v>
      </c>
      <c r="P49" s="291">
        <v>0</v>
      </c>
      <c r="Q49" s="402">
        <v>0</v>
      </c>
      <c r="R49" s="410">
        <f t="shared" si="6"/>
        <v>4749</v>
      </c>
    </row>
    <row r="50" spans="1:18" ht="12.75">
      <c r="A50" s="600"/>
      <c r="B50" s="492" t="s">
        <v>35</v>
      </c>
      <c r="C50" s="293">
        <v>395</v>
      </c>
      <c r="D50" s="291">
        <v>395</v>
      </c>
      <c r="E50" s="291">
        <v>322</v>
      </c>
      <c r="F50" s="291">
        <v>377</v>
      </c>
      <c r="G50" s="291">
        <v>657</v>
      </c>
      <c r="H50" s="291">
        <v>296</v>
      </c>
      <c r="I50" s="291">
        <v>386</v>
      </c>
      <c r="J50" s="291">
        <v>283</v>
      </c>
      <c r="K50" s="291">
        <v>0</v>
      </c>
      <c r="L50" s="291">
        <v>0</v>
      </c>
      <c r="M50" s="291">
        <v>808</v>
      </c>
      <c r="N50" s="291">
        <v>242</v>
      </c>
      <c r="O50" s="291">
        <v>97</v>
      </c>
      <c r="P50" s="291">
        <v>16</v>
      </c>
      <c r="Q50" s="402">
        <v>0</v>
      </c>
      <c r="R50" s="410">
        <f t="shared" si="6"/>
        <v>4274</v>
      </c>
    </row>
    <row r="51" spans="1:18" ht="12.75">
      <c r="A51" s="600"/>
      <c r="B51" s="492" t="s">
        <v>36</v>
      </c>
      <c r="C51" s="293">
        <v>391</v>
      </c>
      <c r="D51" s="291">
        <v>385</v>
      </c>
      <c r="E51" s="291">
        <v>313</v>
      </c>
      <c r="F51" s="291">
        <v>372</v>
      </c>
      <c r="G51" s="291">
        <v>706</v>
      </c>
      <c r="H51" s="291">
        <v>344</v>
      </c>
      <c r="I51" s="291">
        <v>418</v>
      </c>
      <c r="J51" s="291">
        <v>288</v>
      </c>
      <c r="K51" s="291">
        <v>0</v>
      </c>
      <c r="L51" s="291">
        <v>0</v>
      </c>
      <c r="M51" s="291">
        <v>842</v>
      </c>
      <c r="N51" s="291">
        <v>246</v>
      </c>
      <c r="O51" s="291">
        <v>56</v>
      </c>
      <c r="P51" s="291">
        <v>91</v>
      </c>
      <c r="Q51" s="402">
        <v>0</v>
      </c>
      <c r="R51" s="410">
        <f t="shared" si="6"/>
        <v>4452</v>
      </c>
    </row>
    <row r="52" spans="1:18" ht="12.75">
      <c r="A52" s="600"/>
      <c r="B52" s="492" t="s">
        <v>37</v>
      </c>
      <c r="C52" s="293">
        <v>423</v>
      </c>
      <c r="D52" s="291">
        <v>372</v>
      </c>
      <c r="E52" s="291">
        <v>274</v>
      </c>
      <c r="F52" s="291">
        <v>378</v>
      </c>
      <c r="G52" s="291">
        <v>633</v>
      </c>
      <c r="H52" s="291">
        <v>323</v>
      </c>
      <c r="I52" s="291">
        <v>436</v>
      </c>
      <c r="J52" s="291">
        <v>268</v>
      </c>
      <c r="K52" s="291">
        <v>0</v>
      </c>
      <c r="L52" s="291">
        <v>0</v>
      </c>
      <c r="M52" s="291">
        <v>812</v>
      </c>
      <c r="N52" s="291">
        <v>289</v>
      </c>
      <c r="O52" s="291">
        <v>18</v>
      </c>
      <c r="P52" s="291">
        <v>127</v>
      </c>
      <c r="Q52" s="402">
        <v>10</v>
      </c>
      <c r="R52" s="410">
        <f t="shared" si="6"/>
        <v>4363</v>
      </c>
    </row>
    <row r="53" spans="1:18" ht="12.75">
      <c r="A53" s="600"/>
      <c r="B53" s="492" t="s">
        <v>38</v>
      </c>
      <c r="C53" s="293">
        <v>424</v>
      </c>
      <c r="D53" s="291">
        <v>420</v>
      </c>
      <c r="E53" s="291">
        <v>231</v>
      </c>
      <c r="F53" s="291">
        <v>367</v>
      </c>
      <c r="G53" s="291">
        <v>651</v>
      </c>
      <c r="H53" s="291">
        <v>340</v>
      </c>
      <c r="I53" s="291">
        <v>447</v>
      </c>
      <c r="J53" s="291">
        <v>268</v>
      </c>
      <c r="K53" s="291">
        <v>0</v>
      </c>
      <c r="L53" s="291">
        <v>0</v>
      </c>
      <c r="M53" s="291">
        <v>822</v>
      </c>
      <c r="N53" s="291">
        <v>265</v>
      </c>
      <c r="O53" s="291">
        <v>68</v>
      </c>
      <c r="P53" s="291">
        <v>176</v>
      </c>
      <c r="Q53" s="402">
        <v>31</v>
      </c>
      <c r="R53" s="410">
        <f t="shared" si="6"/>
        <v>4510</v>
      </c>
    </row>
    <row r="54" spans="1:18" ht="12.75">
      <c r="A54" s="600"/>
      <c r="B54" s="492" t="s">
        <v>39</v>
      </c>
      <c r="C54" s="293">
        <v>392</v>
      </c>
      <c r="D54" s="291">
        <v>409</v>
      </c>
      <c r="E54" s="291">
        <v>231</v>
      </c>
      <c r="F54" s="291">
        <v>362</v>
      </c>
      <c r="G54" s="291">
        <v>669</v>
      </c>
      <c r="H54" s="291">
        <v>337</v>
      </c>
      <c r="I54" s="291">
        <v>427</v>
      </c>
      <c r="J54" s="291">
        <v>249</v>
      </c>
      <c r="K54" s="291">
        <v>0</v>
      </c>
      <c r="L54" s="291">
        <v>0</v>
      </c>
      <c r="M54" s="291">
        <v>814</v>
      </c>
      <c r="N54" s="291">
        <v>293</v>
      </c>
      <c r="O54" s="291">
        <v>58</v>
      </c>
      <c r="P54" s="291">
        <v>186</v>
      </c>
      <c r="Q54" s="402">
        <v>0</v>
      </c>
      <c r="R54" s="410">
        <f t="shared" si="6"/>
        <v>4427</v>
      </c>
    </row>
    <row r="55" spans="1:18" ht="12.75">
      <c r="A55" s="600"/>
      <c r="B55" s="492" t="s">
        <v>40</v>
      </c>
      <c r="C55" s="293">
        <v>395</v>
      </c>
      <c r="D55" s="291">
        <v>387</v>
      </c>
      <c r="E55" s="291">
        <v>220</v>
      </c>
      <c r="F55" s="291">
        <v>350</v>
      </c>
      <c r="G55" s="291">
        <v>683</v>
      </c>
      <c r="H55" s="291">
        <v>330</v>
      </c>
      <c r="I55" s="291">
        <v>412</v>
      </c>
      <c r="J55" s="291">
        <v>254</v>
      </c>
      <c r="K55" s="291">
        <v>0</v>
      </c>
      <c r="L55" s="291">
        <v>0</v>
      </c>
      <c r="M55" s="291">
        <v>783</v>
      </c>
      <c r="N55" s="291">
        <v>271</v>
      </c>
      <c r="O55" s="291">
        <v>55</v>
      </c>
      <c r="P55" s="291">
        <v>173</v>
      </c>
      <c r="Q55" s="402">
        <v>0</v>
      </c>
      <c r="R55" s="410">
        <f t="shared" si="6"/>
        <v>4313</v>
      </c>
    </row>
    <row r="56" spans="1:18" ht="12.75">
      <c r="A56" s="600"/>
      <c r="B56" s="492" t="s">
        <v>41</v>
      </c>
      <c r="C56" s="293">
        <v>420</v>
      </c>
      <c r="D56" s="291">
        <v>450</v>
      </c>
      <c r="E56" s="291">
        <v>239</v>
      </c>
      <c r="F56" s="291">
        <v>356</v>
      </c>
      <c r="G56" s="291">
        <v>686</v>
      </c>
      <c r="H56" s="291">
        <v>327</v>
      </c>
      <c r="I56" s="291">
        <v>486</v>
      </c>
      <c r="J56" s="291">
        <v>252</v>
      </c>
      <c r="K56" s="291">
        <v>0</v>
      </c>
      <c r="L56" s="291">
        <v>0</v>
      </c>
      <c r="M56" s="291">
        <v>846</v>
      </c>
      <c r="N56" s="291">
        <v>258</v>
      </c>
      <c r="O56" s="291">
        <v>59</v>
      </c>
      <c r="P56" s="291">
        <v>24</v>
      </c>
      <c r="Q56" s="402">
        <v>0</v>
      </c>
      <c r="R56" s="410">
        <f t="shared" si="6"/>
        <v>4403</v>
      </c>
    </row>
    <row r="57" spans="1:18" ht="12.75">
      <c r="A57" s="600"/>
      <c r="B57" s="492" t="s">
        <v>42</v>
      </c>
      <c r="C57" s="293">
        <v>411</v>
      </c>
      <c r="D57" s="291">
        <v>460</v>
      </c>
      <c r="E57" s="291">
        <v>217</v>
      </c>
      <c r="F57" s="291">
        <v>353</v>
      </c>
      <c r="G57" s="291">
        <v>670</v>
      </c>
      <c r="H57" s="291">
        <v>311</v>
      </c>
      <c r="I57" s="291">
        <v>479</v>
      </c>
      <c r="J57" s="291">
        <v>249</v>
      </c>
      <c r="K57" s="291">
        <v>0</v>
      </c>
      <c r="L57" s="291">
        <v>0</v>
      </c>
      <c r="M57" s="291">
        <v>838</v>
      </c>
      <c r="N57" s="291">
        <v>227</v>
      </c>
      <c r="O57" s="291">
        <v>56</v>
      </c>
      <c r="P57" s="291">
        <v>0</v>
      </c>
      <c r="Q57" s="402">
        <v>0</v>
      </c>
      <c r="R57" s="410">
        <f t="shared" si="6"/>
        <v>4271</v>
      </c>
    </row>
    <row r="58" spans="1:18" ht="13.5" thickBot="1">
      <c r="A58" s="600"/>
      <c r="B58" s="493" t="s">
        <v>43</v>
      </c>
      <c r="C58" s="294">
        <v>405</v>
      </c>
      <c r="D58" s="295">
        <v>438</v>
      </c>
      <c r="E58" s="295">
        <v>210</v>
      </c>
      <c r="F58" s="295">
        <v>356</v>
      </c>
      <c r="G58" s="295">
        <v>711</v>
      </c>
      <c r="H58" s="295">
        <v>341</v>
      </c>
      <c r="I58" s="295">
        <v>452</v>
      </c>
      <c r="J58" s="295">
        <v>221</v>
      </c>
      <c r="K58" s="295">
        <v>0</v>
      </c>
      <c r="L58" s="295">
        <v>0</v>
      </c>
      <c r="M58" s="295">
        <v>866</v>
      </c>
      <c r="N58" s="295">
        <v>228</v>
      </c>
      <c r="O58" s="295">
        <v>86</v>
      </c>
      <c r="P58" s="295">
        <v>0</v>
      </c>
      <c r="Q58" s="403">
        <v>0</v>
      </c>
      <c r="R58" s="411">
        <f t="shared" si="6"/>
        <v>4314</v>
      </c>
    </row>
    <row r="59" spans="1:18" ht="13.5" thickBot="1">
      <c r="A59" s="609"/>
      <c r="B59" s="415" t="s">
        <v>44</v>
      </c>
      <c r="C59" s="400">
        <f aca="true" t="shared" si="7" ref="C59:Q59">SUM(C47:C58)</f>
        <v>4807</v>
      </c>
      <c r="D59" s="353">
        <f t="shared" si="7"/>
        <v>4860</v>
      </c>
      <c r="E59" s="353">
        <f t="shared" si="7"/>
        <v>3178</v>
      </c>
      <c r="F59" s="353">
        <f t="shared" si="7"/>
        <v>4336</v>
      </c>
      <c r="G59" s="353">
        <f t="shared" si="7"/>
        <v>8130</v>
      </c>
      <c r="H59" s="353">
        <f t="shared" si="7"/>
        <v>3915</v>
      </c>
      <c r="I59" s="353">
        <f t="shared" si="7"/>
        <v>5210</v>
      </c>
      <c r="J59" s="353">
        <f t="shared" si="7"/>
        <v>3246</v>
      </c>
      <c r="K59" s="353">
        <f t="shared" si="7"/>
        <v>0</v>
      </c>
      <c r="L59" s="353">
        <f t="shared" si="7"/>
        <v>0</v>
      </c>
      <c r="M59" s="353">
        <f t="shared" si="7"/>
        <v>9920</v>
      </c>
      <c r="N59" s="353">
        <f t="shared" si="7"/>
        <v>2571</v>
      </c>
      <c r="O59" s="353">
        <f t="shared" si="7"/>
        <v>1378</v>
      </c>
      <c r="P59" s="353">
        <f t="shared" si="7"/>
        <v>793</v>
      </c>
      <c r="Q59" s="404">
        <f t="shared" si="7"/>
        <v>41</v>
      </c>
      <c r="R59" s="408">
        <f t="shared" si="6"/>
        <v>52385</v>
      </c>
    </row>
  </sheetData>
  <mergeCells count="4">
    <mergeCell ref="A5:A17"/>
    <mergeCell ref="A19:A31"/>
    <mergeCell ref="A33:A45"/>
    <mergeCell ref="A47:A59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R60"/>
  <sheetViews>
    <sheetView workbookViewId="0" topLeftCell="A1">
      <selection activeCell="A1" sqref="A1:R2"/>
    </sheetView>
  </sheetViews>
  <sheetFormatPr defaultColWidth="9.140625" defaultRowHeight="12.75"/>
  <cols>
    <col min="1" max="1" width="2.7109375" style="1" customWidth="1"/>
    <col min="2" max="2" width="8.8515625" style="1" customWidth="1"/>
    <col min="3" max="3" width="4.8515625" style="1" bestFit="1" customWidth="1"/>
    <col min="4" max="5" width="5.57421875" style="1" bestFit="1" customWidth="1"/>
    <col min="6" max="6" width="4.8515625" style="1" bestFit="1" customWidth="1"/>
    <col min="7" max="9" width="5.57421875" style="1" bestFit="1" customWidth="1"/>
    <col min="10" max="12" width="4.8515625" style="1" bestFit="1" customWidth="1"/>
    <col min="13" max="13" width="5.57421875" style="1" bestFit="1" customWidth="1"/>
    <col min="14" max="14" width="4.8515625" style="1" bestFit="1" customWidth="1"/>
    <col min="15" max="15" width="5.57421875" style="1" bestFit="1" customWidth="1"/>
    <col min="16" max="16" width="4.8515625" style="1" bestFit="1" customWidth="1"/>
    <col min="17" max="17" width="4.140625" style="1" bestFit="1" customWidth="1"/>
    <col min="18" max="18" width="6.57421875" style="1" bestFit="1" customWidth="1"/>
    <col min="19" max="16384" width="9.140625" style="1" customWidth="1"/>
  </cols>
  <sheetData>
    <row r="1" spans="1:18" ht="18.75" customHeight="1">
      <c r="A1" s="593" t="s">
        <v>645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</row>
    <row r="2" spans="1:18" ht="15.75" customHeight="1">
      <c r="A2" s="593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</row>
    <row r="3" ht="12.75">
      <c r="A3" s="1" t="s">
        <v>1</v>
      </c>
    </row>
    <row r="4" ht="9.75" customHeight="1" thickBot="1"/>
    <row r="5" spans="3:18" ht="13.5" thickBot="1">
      <c r="C5" s="428" t="s">
        <v>49</v>
      </c>
      <c r="D5" s="429" t="s">
        <v>50</v>
      </c>
      <c r="E5" s="429" t="s">
        <v>51</v>
      </c>
      <c r="F5" s="429" t="s">
        <v>52</v>
      </c>
      <c r="G5" s="429" t="s">
        <v>53</v>
      </c>
      <c r="H5" s="429" t="s">
        <v>54</v>
      </c>
      <c r="I5" s="429" t="s">
        <v>55</v>
      </c>
      <c r="J5" s="429" t="s">
        <v>56</v>
      </c>
      <c r="K5" s="429" t="s">
        <v>57</v>
      </c>
      <c r="L5" s="429" t="s">
        <v>58</v>
      </c>
      <c r="M5" s="429" t="s">
        <v>59</v>
      </c>
      <c r="N5" s="429" t="s">
        <v>60</v>
      </c>
      <c r="O5" s="429" t="s">
        <v>61</v>
      </c>
      <c r="P5" s="429" t="s">
        <v>62</v>
      </c>
      <c r="Q5" s="429" t="s">
        <v>63</v>
      </c>
      <c r="R5" s="425" t="s">
        <v>64</v>
      </c>
    </row>
    <row r="6" spans="1:18" ht="12.75">
      <c r="A6" s="599" t="s">
        <v>660</v>
      </c>
      <c r="B6" s="491" t="s">
        <v>33</v>
      </c>
      <c r="C6" s="412">
        <v>84347</v>
      </c>
      <c r="D6" s="292">
        <v>134564</v>
      </c>
      <c r="E6" s="292">
        <v>134564</v>
      </c>
      <c r="F6" s="292">
        <v>31901</v>
      </c>
      <c r="G6" s="292">
        <v>149914</v>
      </c>
      <c r="H6" s="292">
        <v>91226</v>
      </c>
      <c r="I6" s="292">
        <v>86766</v>
      </c>
      <c r="J6" s="292">
        <v>87717</v>
      </c>
      <c r="K6" s="292">
        <v>0</v>
      </c>
      <c r="L6" s="292">
        <v>0</v>
      </c>
      <c r="M6" s="292">
        <v>98643</v>
      </c>
      <c r="N6" s="292">
        <v>0</v>
      </c>
      <c r="O6" s="292">
        <v>96367</v>
      </c>
      <c r="P6" s="292">
        <v>0</v>
      </c>
      <c r="Q6" s="349">
        <v>0</v>
      </c>
      <c r="R6" s="426">
        <f>SUM(C6:Q6)</f>
        <v>996009</v>
      </c>
    </row>
    <row r="7" spans="1:18" ht="12.75">
      <c r="A7" s="600"/>
      <c r="B7" s="492" t="s">
        <v>45</v>
      </c>
      <c r="C7" s="397">
        <v>81590</v>
      </c>
      <c r="D7" s="291">
        <v>119943</v>
      </c>
      <c r="E7" s="291">
        <v>119943</v>
      </c>
      <c r="F7" s="291">
        <v>32207</v>
      </c>
      <c r="G7" s="291">
        <v>137012</v>
      </c>
      <c r="H7" s="291">
        <v>81507</v>
      </c>
      <c r="I7" s="291">
        <v>79063</v>
      </c>
      <c r="J7" s="291">
        <v>78496</v>
      </c>
      <c r="K7" s="291">
        <v>0</v>
      </c>
      <c r="L7" s="291">
        <v>0</v>
      </c>
      <c r="M7" s="291">
        <v>92292</v>
      </c>
      <c r="N7" s="291">
        <v>0</v>
      </c>
      <c r="O7" s="291">
        <v>88079</v>
      </c>
      <c r="P7" s="291">
        <v>0</v>
      </c>
      <c r="Q7" s="347">
        <v>0</v>
      </c>
      <c r="R7" s="427">
        <f aca="true" t="shared" si="0" ref="R7:R18">SUM(C7:Q7)</f>
        <v>910132</v>
      </c>
    </row>
    <row r="8" spans="1:18" ht="12.75">
      <c r="A8" s="600"/>
      <c r="B8" s="492" t="s">
        <v>34</v>
      </c>
      <c r="C8" s="397">
        <v>84794</v>
      </c>
      <c r="D8" s="291">
        <v>121399</v>
      </c>
      <c r="E8" s="291">
        <v>121399</v>
      </c>
      <c r="F8" s="291">
        <v>32698</v>
      </c>
      <c r="G8" s="291">
        <v>144776</v>
      </c>
      <c r="H8" s="291">
        <v>101166</v>
      </c>
      <c r="I8" s="291">
        <v>93052</v>
      </c>
      <c r="J8" s="291">
        <v>85059</v>
      </c>
      <c r="K8" s="291">
        <v>0</v>
      </c>
      <c r="L8" s="291">
        <v>0</v>
      </c>
      <c r="M8" s="291">
        <v>103440</v>
      </c>
      <c r="N8" s="291">
        <v>0</v>
      </c>
      <c r="O8" s="291">
        <v>102534</v>
      </c>
      <c r="P8" s="291">
        <v>0</v>
      </c>
      <c r="Q8" s="347">
        <v>0</v>
      </c>
      <c r="R8" s="427">
        <f t="shared" si="0"/>
        <v>990317</v>
      </c>
    </row>
    <row r="9" spans="1:18" ht="12.75">
      <c r="A9" s="600"/>
      <c r="B9" s="492" t="s">
        <v>35</v>
      </c>
      <c r="C9" s="397">
        <v>78535</v>
      </c>
      <c r="D9" s="291">
        <v>111475</v>
      </c>
      <c r="E9" s="291">
        <v>111475</v>
      </c>
      <c r="F9" s="291">
        <v>31962</v>
      </c>
      <c r="G9" s="291">
        <v>144661</v>
      </c>
      <c r="H9" s="291">
        <v>105473</v>
      </c>
      <c r="I9" s="291">
        <v>91724</v>
      </c>
      <c r="J9" s="291">
        <v>80075</v>
      </c>
      <c r="K9" s="291">
        <v>0</v>
      </c>
      <c r="L9" s="291">
        <v>0</v>
      </c>
      <c r="M9" s="291">
        <v>96752</v>
      </c>
      <c r="N9" s="291">
        <v>0</v>
      </c>
      <c r="O9" s="291">
        <v>96752</v>
      </c>
      <c r="P9" s="291">
        <v>0</v>
      </c>
      <c r="Q9" s="347">
        <v>0</v>
      </c>
      <c r="R9" s="427">
        <f t="shared" si="0"/>
        <v>948884</v>
      </c>
    </row>
    <row r="10" spans="1:18" ht="12.75">
      <c r="A10" s="600"/>
      <c r="B10" s="492" t="s">
        <v>36</v>
      </c>
      <c r="C10" s="397">
        <v>78834</v>
      </c>
      <c r="D10" s="291">
        <v>108432</v>
      </c>
      <c r="E10" s="291">
        <v>108432</v>
      </c>
      <c r="F10" s="291">
        <v>31594</v>
      </c>
      <c r="G10" s="291">
        <v>144433</v>
      </c>
      <c r="H10" s="291">
        <v>105688</v>
      </c>
      <c r="I10" s="291">
        <v>87474</v>
      </c>
      <c r="J10" s="291">
        <v>76503</v>
      </c>
      <c r="K10" s="291">
        <v>0</v>
      </c>
      <c r="L10" s="291">
        <v>0</v>
      </c>
      <c r="M10" s="291">
        <v>93486</v>
      </c>
      <c r="N10" s="291">
        <v>0</v>
      </c>
      <c r="O10" s="291">
        <v>103787</v>
      </c>
      <c r="P10" s="291">
        <v>0</v>
      </c>
      <c r="Q10" s="347">
        <v>0</v>
      </c>
      <c r="R10" s="427">
        <f t="shared" si="0"/>
        <v>938663</v>
      </c>
    </row>
    <row r="11" spans="1:18" ht="12.75">
      <c r="A11" s="600"/>
      <c r="B11" s="492" t="s">
        <v>37</v>
      </c>
      <c r="C11" s="397">
        <v>77567</v>
      </c>
      <c r="D11" s="291">
        <v>114055</v>
      </c>
      <c r="E11" s="291">
        <v>114055</v>
      </c>
      <c r="F11" s="291">
        <v>31042</v>
      </c>
      <c r="G11" s="291">
        <v>146488</v>
      </c>
      <c r="H11" s="291">
        <v>113094</v>
      </c>
      <c r="I11" s="291">
        <v>91812</v>
      </c>
      <c r="J11" s="291">
        <v>76337</v>
      </c>
      <c r="K11" s="291">
        <v>0</v>
      </c>
      <c r="L11" s="291">
        <v>0</v>
      </c>
      <c r="M11" s="291">
        <v>95468</v>
      </c>
      <c r="N11" s="291">
        <v>0</v>
      </c>
      <c r="O11" s="291">
        <v>108027</v>
      </c>
      <c r="P11" s="291">
        <v>0</v>
      </c>
      <c r="Q11" s="347">
        <v>0</v>
      </c>
      <c r="R11" s="427">
        <f t="shared" si="0"/>
        <v>967945</v>
      </c>
    </row>
    <row r="12" spans="1:18" ht="12.75">
      <c r="A12" s="600"/>
      <c r="B12" s="492" t="s">
        <v>38</v>
      </c>
      <c r="C12" s="397">
        <v>77790</v>
      </c>
      <c r="D12" s="291">
        <v>115974</v>
      </c>
      <c r="E12" s="291">
        <v>115974</v>
      </c>
      <c r="F12" s="291">
        <v>31410</v>
      </c>
      <c r="G12" s="291">
        <v>153225</v>
      </c>
      <c r="H12" s="291">
        <v>118727</v>
      </c>
      <c r="I12" s="291">
        <v>93229</v>
      </c>
      <c r="J12" s="291">
        <v>77001</v>
      </c>
      <c r="K12" s="291">
        <v>0</v>
      </c>
      <c r="L12" s="291">
        <v>0</v>
      </c>
      <c r="M12" s="291">
        <v>99049</v>
      </c>
      <c r="N12" s="291">
        <v>0</v>
      </c>
      <c r="O12" s="291">
        <v>122289</v>
      </c>
      <c r="P12" s="291">
        <v>0</v>
      </c>
      <c r="Q12" s="347">
        <v>0</v>
      </c>
      <c r="R12" s="427">
        <f t="shared" si="0"/>
        <v>1004668</v>
      </c>
    </row>
    <row r="13" spans="1:18" ht="12.75">
      <c r="A13" s="600"/>
      <c r="B13" s="492" t="s">
        <v>39</v>
      </c>
      <c r="C13" s="397">
        <v>76598</v>
      </c>
      <c r="D13" s="291">
        <v>112004</v>
      </c>
      <c r="E13" s="291">
        <v>112004</v>
      </c>
      <c r="F13" s="291">
        <v>30674</v>
      </c>
      <c r="G13" s="291">
        <v>157563</v>
      </c>
      <c r="H13" s="291">
        <v>120273</v>
      </c>
      <c r="I13" s="291">
        <v>85526</v>
      </c>
      <c r="J13" s="291">
        <v>80905</v>
      </c>
      <c r="K13" s="291">
        <v>0</v>
      </c>
      <c r="L13" s="291">
        <v>0</v>
      </c>
      <c r="M13" s="291">
        <v>98035</v>
      </c>
      <c r="N13" s="291">
        <v>0</v>
      </c>
      <c r="O13" s="291">
        <v>123831</v>
      </c>
      <c r="P13" s="291">
        <v>0</v>
      </c>
      <c r="Q13" s="347">
        <v>0</v>
      </c>
      <c r="R13" s="427">
        <f t="shared" si="0"/>
        <v>997413</v>
      </c>
    </row>
    <row r="14" spans="1:18" ht="12.75" customHeight="1">
      <c r="A14" s="600"/>
      <c r="B14" s="492" t="s">
        <v>40</v>
      </c>
      <c r="C14" s="397">
        <v>75928</v>
      </c>
      <c r="D14" s="291">
        <v>106050</v>
      </c>
      <c r="E14" s="291">
        <v>106050</v>
      </c>
      <c r="F14" s="291">
        <v>33373</v>
      </c>
      <c r="G14" s="291">
        <v>153453</v>
      </c>
      <c r="H14" s="291">
        <v>116849</v>
      </c>
      <c r="I14" s="291">
        <v>87385</v>
      </c>
      <c r="J14" s="291">
        <v>79909</v>
      </c>
      <c r="K14" s="291">
        <v>0</v>
      </c>
      <c r="L14" s="291">
        <v>0</v>
      </c>
      <c r="M14" s="291">
        <v>95806</v>
      </c>
      <c r="N14" s="291">
        <v>0</v>
      </c>
      <c r="O14" s="291">
        <v>120747</v>
      </c>
      <c r="P14" s="291">
        <v>0</v>
      </c>
      <c r="Q14" s="347">
        <v>0</v>
      </c>
      <c r="R14" s="427">
        <f t="shared" si="0"/>
        <v>975550</v>
      </c>
    </row>
    <row r="15" spans="1:18" ht="12.75">
      <c r="A15" s="600"/>
      <c r="B15" s="492" t="s">
        <v>41</v>
      </c>
      <c r="C15" s="397">
        <v>78610</v>
      </c>
      <c r="D15" s="291">
        <v>106381</v>
      </c>
      <c r="E15" s="291">
        <v>106381</v>
      </c>
      <c r="F15" s="291">
        <v>33128</v>
      </c>
      <c r="G15" s="291">
        <v>155052</v>
      </c>
      <c r="H15" s="291">
        <v>114861</v>
      </c>
      <c r="I15" s="291">
        <v>89599</v>
      </c>
      <c r="J15" s="291">
        <v>80573</v>
      </c>
      <c r="K15" s="291">
        <v>0</v>
      </c>
      <c r="L15" s="291">
        <v>0</v>
      </c>
      <c r="M15" s="291">
        <v>100468</v>
      </c>
      <c r="N15" s="291">
        <v>0</v>
      </c>
      <c r="O15" s="291">
        <v>122000</v>
      </c>
      <c r="P15" s="291">
        <v>0</v>
      </c>
      <c r="Q15" s="347">
        <v>0</v>
      </c>
      <c r="R15" s="427">
        <f t="shared" si="0"/>
        <v>987053</v>
      </c>
    </row>
    <row r="16" spans="1:18" ht="12.75">
      <c r="A16" s="600"/>
      <c r="B16" s="492" t="s">
        <v>42</v>
      </c>
      <c r="C16" s="397">
        <v>72575</v>
      </c>
      <c r="D16" s="291">
        <v>101221</v>
      </c>
      <c r="E16" s="291">
        <v>101221</v>
      </c>
      <c r="F16" s="291">
        <v>32269</v>
      </c>
      <c r="G16" s="291">
        <v>147744</v>
      </c>
      <c r="H16" s="291">
        <v>111879</v>
      </c>
      <c r="I16" s="291">
        <v>89599</v>
      </c>
      <c r="J16" s="291">
        <v>79493</v>
      </c>
      <c r="K16" s="291">
        <v>0</v>
      </c>
      <c r="L16" s="291">
        <v>0</v>
      </c>
      <c r="M16" s="291">
        <v>94860</v>
      </c>
      <c r="N16" s="291">
        <v>0</v>
      </c>
      <c r="O16" s="291">
        <v>113520</v>
      </c>
      <c r="P16" s="291">
        <v>0</v>
      </c>
      <c r="Q16" s="347">
        <v>0</v>
      </c>
      <c r="R16" s="427">
        <f t="shared" si="0"/>
        <v>944381</v>
      </c>
    </row>
    <row r="17" spans="1:18" ht="13.5" thickBot="1">
      <c r="A17" s="600"/>
      <c r="B17" s="493" t="s">
        <v>43</v>
      </c>
      <c r="C17" s="398">
        <v>74661</v>
      </c>
      <c r="D17" s="295">
        <v>104661</v>
      </c>
      <c r="E17" s="295">
        <v>104661</v>
      </c>
      <c r="F17" s="295">
        <v>34109</v>
      </c>
      <c r="G17" s="295">
        <v>157449</v>
      </c>
      <c r="H17" s="295">
        <v>116076</v>
      </c>
      <c r="I17" s="295">
        <v>100843</v>
      </c>
      <c r="J17" s="295">
        <v>80241</v>
      </c>
      <c r="K17" s="295">
        <v>0</v>
      </c>
      <c r="L17" s="295">
        <v>0</v>
      </c>
      <c r="M17" s="295">
        <v>99184</v>
      </c>
      <c r="N17" s="295">
        <v>0</v>
      </c>
      <c r="O17" s="295">
        <v>120458</v>
      </c>
      <c r="P17" s="295">
        <v>0</v>
      </c>
      <c r="Q17" s="348">
        <v>0</v>
      </c>
      <c r="R17" s="430">
        <f t="shared" si="0"/>
        <v>992343</v>
      </c>
    </row>
    <row r="18" spans="1:18" ht="13.5" thickBot="1">
      <c r="A18" s="601"/>
      <c r="B18" s="415" t="s">
        <v>7</v>
      </c>
      <c r="C18" s="498">
        <f>SUM(C6:C17)</f>
        <v>941829</v>
      </c>
      <c r="D18" s="499">
        <f>SUM(D6:D17)</f>
        <v>1356159</v>
      </c>
      <c r="E18" s="499">
        <f>SUM(E6:E17)</f>
        <v>1356159</v>
      </c>
      <c r="F18" s="499">
        <f aca="true" t="shared" si="1" ref="F18:Q18">SUM(F6:F17)</f>
        <v>386367</v>
      </c>
      <c r="G18" s="499">
        <f t="shared" si="1"/>
        <v>1791770</v>
      </c>
      <c r="H18" s="499">
        <f t="shared" si="1"/>
        <v>1296819</v>
      </c>
      <c r="I18" s="499">
        <f t="shared" si="1"/>
        <v>1076072</v>
      </c>
      <c r="J18" s="499">
        <f t="shared" si="1"/>
        <v>962309</v>
      </c>
      <c r="K18" s="499">
        <f t="shared" si="1"/>
        <v>0</v>
      </c>
      <c r="L18" s="499">
        <f t="shared" si="1"/>
        <v>0</v>
      </c>
      <c r="M18" s="499">
        <f t="shared" si="1"/>
        <v>1167483</v>
      </c>
      <c r="N18" s="499">
        <f t="shared" si="1"/>
        <v>0</v>
      </c>
      <c r="O18" s="499">
        <f t="shared" si="1"/>
        <v>1318391</v>
      </c>
      <c r="P18" s="499">
        <f t="shared" si="1"/>
        <v>0</v>
      </c>
      <c r="Q18" s="500">
        <f t="shared" si="1"/>
        <v>0</v>
      </c>
      <c r="R18" s="501">
        <f t="shared" si="0"/>
        <v>11653358</v>
      </c>
    </row>
    <row r="19" spans="3:18" ht="13.5" thickBot="1">
      <c r="C19" s="428" t="s">
        <v>49</v>
      </c>
      <c r="D19" s="429" t="s">
        <v>50</v>
      </c>
      <c r="E19" s="429" t="s">
        <v>51</v>
      </c>
      <c r="F19" s="429" t="s">
        <v>52</v>
      </c>
      <c r="G19" s="429" t="s">
        <v>53</v>
      </c>
      <c r="H19" s="429" t="s">
        <v>54</v>
      </c>
      <c r="I19" s="429" t="s">
        <v>55</v>
      </c>
      <c r="J19" s="429" t="s">
        <v>56</v>
      </c>
      <c r="K19" s="429" t="s">
        <v>57</v>
      </c>
      <c r="L19" s="429" t="s">
        <v>58</v>
      </c>
      <c r="M19" s="429" t="s">
        <v>59</v>
      </c>
      <c r="N19" s="429" t="s">
        <v>60</v>
      </c>
      <c r="O19" s="429" t="s">
        <v>61</v>
      </c>
      <c r="P19" s="429" t="s">
        <v>62</v>
      </c>
      <c r="Q19" s="429" t="s">
        <v>63</v>
      </c>
      <c r="R19" s="425" t="s">
        <v>64</v>
      </c>
    </row>
    <row r="20" spans="1:18" ht="12.75">
      <c r="A20" s="599" t="s">
        <v>661</v>
      </c>
      <c r="B20" s="491" t="s">
        <v>33</v>
      </c>
      <c r="C20" s="412">
        <v>73841</v>
      </c>
      <c r="D20" s="292">
        <v>98045</v>
      </c>
      <c r="E20" s="292">
        <v>58991</v>
      </c>
      <c r="F20" s="292">
        <v>34600</v>
      </c>
      <c r="G20" s="292">
        <v>146488</v>
      </c>
      <c r="H20" s="292">
        <v>112321</v>
      </c>
      <c r="I20" s="292">
        <v>94557</v>
      </c>
      <c r="J20" s="292">
        <v>82151</v>
      </c>
      <c r="K20" s="292">
        <v>0</v>
      </c>
      <c r="L20" s="292">
        <v>0</v>
      </c>
      <c r="M20" s="292">
        <v>96008</v>
      </c>
      <c r="N20" s="292">
        <v>0</v>
      </c>
      <c r="O20" s="292">
        <v>114291</v>
      </c>
      <c r="P20" s="292">
        <v>0</v>
      </c>
      <c r="Q20" s="413">
        <v>0</v>
      </c>
      <c r="R20" s="409">
        <f>SUM(C20:Q20)</f>
        <v>911293</v>
      </c>
    </row>
    <row r="21" spans="1:18" ht="12.75">
      <c r="A21" s="600"/>
      <c r="B21" s="492" t="s">
        <v>45</v>
      </c>
      <c r="C21" s="397">
        <v>61547</v>
      </c>
      <c r="D21" s="291">
        <v>81506</v>
      </c>
      <c r="E21" s="291">
        <v>49238</v>
      </c>
      <c r="F21" s="291">
        <v>28956</v>
      </c>
      <c r="G21" s="291">
        <v>126850</v>
      </c>
      <c r="H21" s="291">
        <v>95754</v>
      </c>
      <c r="I21" s="291">
        <v>79860</v>
      </c>
      <c r="J21" s="291">
        <v>69608</v>
      </c>
      <c r="K21" s="291">
        <v>0</v>
      </c>
      <c r="L21" s="291">
        <v>0</v>
      </c>
      <c r="M21" s="291">
        <v>81347</v>
      </c>
      <c r="N21" s="291">
        <v>0</v>
      </c>
      <c r="O21" s="291">
        <v>100414</v>
      </c>
      <c r="P21" s="291">
        <v>0</v>
      </c>
      <c r="Q21" s="402">
        <v>0</v>
      </c>
      <c r="R21" s="410">
        <f aca="true" t="shared" si="2" ref="R21:R32">SUM(C21:Q21)</f>
        <v>775080</v>
      </c>
    </row>
    <row r="22" spans="1:18" ht="12.75">
      <c r="A22" s="600"/>
      <c r="B22" s="492" t="s">
        <v>34</v>
      </c>
      <c r="C22" s="397">
        <v>75704</v>
      </c>
      <c r="D22" s="291">
        <v>105389</v>
      </c>
      <c r="E22" s="291">
        <v>65193</v>
      </c>
      <c r="F22" s="291">
        <v>35336</v>
      </c>
      <c r="G22" s="291">
        <v>152197</v>
      </c>
      <c r="H22" s="291">
        <v>116407</v>
      </c>
      <c r="I22" s="291">
        <v>98807</v>
      </c>
      <c r="J22" s="291">
        <v>84560</v>
      </c>
      <c r="K22" s="291">
        <v>0</v>
      </c>
      <c r="L22" s="291">
        <v>0</v>
      </c>
      <c r="M22" s="291">
        <v>99522</v>
      </c>
      <c r="N22" s="291">
        <v>0</v>
      </c>
      <c r="O22" s="291">
        <v>119013</v>
      </c>
      <c r="P22" s="291">
        <v>0</v>
      </c>
      <c r="Q22" s="402">
        <v>0</v>
      </c>
      <c r="R22" s="410">
        <f t="shared" si="2"/>
        <v>952128</v>
      </c>
    </row>
    <row r="23" spans="1:18" ht="12.75">
      <c r="A23" s="600"/>
      <c r="B23" s="492" t="s">
        <v>35</v>
      </c>
      <c r="C23" s="397">
        <v>72649</v>
      </c>
      <c r="D23" s="291">
        <v>97185</v>
      </c>
      <c r="E23" s="291">
        <v>64184</v>
      </c>
      <c r="F23" s="291">
        <v>38649</v>
      </c>
      <c r="G23" s="291">
        <v>149343</v>
      </c>
      <c r="H23" s="291">
        <v>110443</v>
      </c>
      <c r="I23" s="291">
        <v>94380</v>
      </c>
      <c r="J23" s="291">
        <v>82982</v>
      </c>
      <c r="K23" s="291">
        <v>0</v>
      </c>
      <c r="L23" s="291">
        <v>0</v>
      </c>
      <c r="M23" s="291">
        <v>95062</v>
      </c>
      <c r="N23" s="291">
        <v>0</v>
      </c>
      <c r="O23" s="291">
        <v>121165</v>
      </c>
      <c r="P23" s="291">
        <v>0</v>
      </c>
      <c r="Q23" s="402">
        <v>0</v>
      </c>
      <c r="R23" s="410">
        <f t="shared" si="2"/>
        <v>926042</v>
      </c>
    </row>
    <row r="24" spans="1:18" ht="12.75">
      <c r="A24" s="600"/>
      <c r="B24" s="492" t="s">
        <v>36</v>
      </c>
      <c r="C24" s="397">
        <v>73767</v>
      </c>
      <c r="D24" s="291">
        <v>95862</v>
      </c>
      <c r="E24" s="291">
        <v>65482</v>
      </c>
      <c r="F24" s="291">
        <v>38281</v>
      </c>
      <c r="G24" s="291">
        <v>152197</v>
      </c>
      <c r="H24" s="291">
        <v>113757</v>
      </c>
      <c r="I24" s="291">
        <v>97656</v>
      </c>
      <c r="J24" s="291">
        <v>83148</v>
      </c>
      <c r="K24" s="291">
        <v>0</v>
      </c>
      <c r="L24" s="291">
        <v>0</v>
      </c>
      <c r="M24" s="291">
        <v>96752</v>
      </c>
      <c r="N24" s="291">
        <v>0</v>
      </c>
      <c r="O24" s="291">
        <v>116603</v>
      </c>
      <c r="P24" s="291">
        <v>0</v>
      </c>
      <c r="Q24" s="402">
        <v>0</v>
      </c>
      <c r="R24" s="410">
        <f t="shared" si="2"/>
        <v>933505</v>
      </c>
    </row>
    <row r="25" spans="1:18" ht="12.75">
      <c r="A25" s="600"/>
      <c r="B25" s="492" t="s">
        <v>37</v>
      </c>
      <c r="C25" s="397">
        <v>73320</v>
      </c>
      <c r="D25" s="291">
        <v>92025</v>
      </c>
      <c r="E25" s="291">
        <v>63030</v>
      </c>
      <c r="F25" s="291">
        <v>41103</v>
      </c>
      <c r="G25" s="291">
        <v>156650</v>
      </c>
      <c r="H25" s="291">
        <v>111327</v>
      </c>
      <c r="I25" s="291">
        <v>92698</v>
      </c>
      <c r="J25" s="291">
        <v>79825</v>
      </c>
      <c r="K25" s="291">
        <v>0</v>
      </c>
      <c r="L25" s="291">
        <v>0</v>
      </c>
      <c r="M25" s="291">
        <v>93441</v>
      </c>
      <c r="N25" s="291">
        <v>0</v>
      </c>
      <c r="O25" s="291">
        <v>105039</v>
      </c>
      <c r="P25" s="291">
        <v>0</v>
      </c>
      <c r="Q25" s="402">
        <v>0</v>
      </c>
      <c r="R25" s="410">
        <f t="shared" si="2"/>
        <v>908458</v>
      </c>
    </row>
    <row r="26" spans="1:18" ht="12.75">
      <c r="A26" s="600"/>
      <c r="B26" s="492" t="s">
        <v>38</v>
      </c>
      <c r="C26" s="397">
        <v>77641</v>
      </c>
      <c r="D26" s="291">
        <v>93150</v>
      </c>
      <c r="E26" s="291">
        <v>59713</v>
      </c>
      <c r="F26" s="291">
        <v>38956</v>
      </c>
      <c r="G26" s="291">
        <v>179029</v>
      </c>
      <c r="H26" s="291">
        <v>112321</v>
      </c>
      <c r="I26" s="291">
        <v>91547</v>
      </c>
      <c r="J26" s="291">
        <v>73762</v>
      </c>
      <c r="K26" s="291">
        <v>0</v>
      </c>
      <c r="L26" s="291">
        <v>0</v>
      </c>
      <c r="M26" s="291">
        <v>102022</v>
      </c>
      <c r="N26" s="291">
        <v>0</v>
      </c>
      <c r="O26" s="291">
        <v>110051</v>
      </c>
      <c r="P26" s="291">
        <v>0</v>
      </c>
      <c r="Q26" s="402">
        <v>0</v>
      </c>
      <c r="R26" s="410">
        <f t="shared" si="2"/>
        <v>938192</v>
      </c>
    </row>
    <row r="27" spans="1:18" ht="12.75">
      <c r="A27" s="600"/>
      <c r="B27" s="492" t="s">
        <v>39</v>
      </c>
      <c r="C27" s="397">
        <v>80473</v>
      </c>
      <c r="D27" s="291">
        <v>89908</v>
      </c>
      <c r="E27" s="291">
        <v>62958</v>
      </c>
      <c r="F27" s="291">
        <v>38281</v>
      </c>
      <c r="G27" s="291">
        <v>179257</v>
      </c>
      <c r="H27" s="291">
        <v>105805</v>
      </c>
      <c r="I27" s="291">
        <v>94911</v>
      </c>
      <c r="J27" s="291">
        <v>76337</v>
      </c>
      <c r="K27" s="291">
        <v>0</v>
      </c>
      <c r="L27" s="291">
        <v>0</v>
      </c>
      <c r="M27" s="291">
        <v>107764</v>
      </c>
      <c r="N27" s="291">
        <v>0</v>
      </c>
      <c r="O27" s="291">
        <v>109280</v>
      </c>
      <c r="P27" s="291">
        <v>0</v>
      </c>
      <c r="Q27" s="402">
        <v>0</v>
      </c>
      <c r="R27" s="410">
        <f t="shared" si="2"/>
        <v>944974</v>
      </c>
    </row>
    <row r="28" spans="1:18" ht="12.75" customHeight="1">
      <c r="A28" s="600"/>
      <c r="B28" s="492" t="s">
        <v>40</v>
      </c>
      <c r="C28" s="397">
        <v>81143</v>
      </c>
      <c r="D28" s="291">
        <v>84020</v>
      </c>
      <c r="E28" s="291">
        <v>60722</v>
      </c>
      <c r="F28" s="291">
        <v>40980</v>
      </c>
      <c r="G28" s="291">
        <v>171036</v>
      </c>
      <c r="H28" s="291">
        <v>104038</v>
      </c>
      <c r="I28" s="291">
        <v>89776</v>
      </c>
      <c r="J28" s="291">
        <v>72433</v>
      </c>
      <c r="K28" s="291">
        <v>0</v>
      </c>
      <c r="L28" s="291">
        <v>0</v>
      </c>
      <c r="M28" s="291">
        <v>100940</v>
      </c>
      <c r="N28" s="291">
        <v>0</v>
      </c>
      <c r="O28" s="291">
        <v>105232</v>
      </c>
      <c r="P28" s="291">
        <v>0</v>
      </c>
      <c r="Q28" s="402">
        <v>0</v>
      </c>
      <c r="R28" s="410">
        <f t="shared" si="2"/>
        <v>910320</v>
      </c>
    </row>
    <row r="29" spans="1:18" ht="12.75">
      <c r="A29" s="600"/>
      <c r="B29" s="492" t="s">
        <v>41</v>
      </c>
      <c r="C29" s="397">
        <v>81292</v>
      </c>
      <c r="D29" s="291">
        <v>82167</v>
      </c>
      <c r="E29" s="291">
        <v>61229</v>
      </c>
      <c r="F29" s="291">
        <v>41041</v>
      </c>
      <c r="G29" s="291">
        <v>175147</v>
      </c>
      <c r="H29" s="291">
        <v>102271</v>
      </c>
      <c r="I29" s="291">
        <v>89422</v>
      </c>
      <c r="J29" s="291">
        <v>69193</v>
      </c>
      <c r="K29" s="291">
        <v>7155</v>
      </c>
      <c r="L29" s="291">
        <v>0</v>
      </c>
      <c r="M29" s="291">
        <v>112089</v>
      </c>
      <c r="N29" s="291">
        <v>0</v>
      </c>
      <c r="O29" s="291">
        <v>105425</v>
      </c>
      <c r="P29" s="291">
        <v>0</v>
      </c>
      <c r="Q29" s="402">
        <v>0</v>
      </c>
      <c r="R29" s="410">
        <f t="shared" si="2"/>
        <v>926431</v>
      </c>
    </row>
    <row r="30" spans="1:18" ht="12.75">
      <c r="A30" s="600"/>
      <c r="B30" s="492" t="s">
        <v>42</v>
      </c>
      <c r="C30" s="397">
        <v>74512</v>
      </c>
      <c r="D30" s="291">
        <v>72244</v>
      </c>
      <c r="E30" s="291">
        <v>46804</v>
      </c>
      <c r="F30" s="291">
        <v>39017</v>
      </c>
      <c r="G30" s="291">
        <v>164757</v>
      </c>
      <c r="H30" s="291">
        <v>99178</v>
      </c>
      <c r="I30" s="291">
        <v>87651</v>
      </c>
      <c r="J30" s="291">
        <v>56983</v>
      </c>
      <c r="K30" s="291">
        <v>0</v>
      </c>
      <c r="L30" s="291">
        <v>9960</v>
      </c>
      <c r="M30" s="291">
        <v>110872</v>
      </c>
      <c r="N30" s="291">
        <v>0</v>
      </c>
      <c r="O30" s="291">
        <v>100125</v>
      </c>
      <c r="P30" s="291">
        <v>0</v>
      </c>
      <c r="Q30" s="402">
        <v>0</v>
      </c>
      <c r="R30" s="410">
        <f t="shared" si="2"/>
        <v>862103</v>
      </c>
    </row>
    <row r="31" spans="1:18" ht="13.5" thickBot="1">
      <c r="A31" s="600"/>
      <c r="B31" s="493" t="s">
        <v>43</v>
      </c>
      <c r="C31" s="398">
        <v>75257</v>
      </c>
      <c r="D31" s="295">
        <v>69002</v>
      </c>
      <c r="E31" s="295">
        <v>42549</v>
      </c>
      <c r="F31" s="295">
        <v>41471</v>
      </c>
      <c r="G31" s="295">
        <v>167953</v>
      </c>
      <c r="H31" s="295">
        <v>101608</v>
      </c>
      <c r="I31" s="295">
        <v>91281</v>
      </c>
      <c r="J31" s="295">
        <v>56069</v>
      </c>
      <c r="K31" s="295">
        <v>0</v>
      </c>
      <c r="L31" s="295">
        <v>25680</v>
      </c>
      <c r="M31" s="295">
        <v>117696</v>
      </c>
      <c r="N31" s="295">
        <v>0</v>
      </c>
      <c r="O31" s="295">
        <v>101763</v>
      </c>
      <c r="P31" s="295">
        <v>0</v>
      </c>
      <c r="Q31" s="403">
        <v>0</v>
      </c>
      <c r="R31" s="411">
        <f t="shared" si="2"/>
        <v>890329</v>
      </c>
    </row>
    <row r="32" spans="1:18" ht="13.5" thickBot="1">
      <c r="A32" s="601"/>
      <c r="B32" s="415" t="s">
        <v>12</v>
      </c>
      <c r="C32" s="498">
        <f>SUM(C20:C31)</f>
        <v>901146</v>
      </c>
      <c r="D32" s="499">
        <f>SUM(D20:D31)</f>
        <v>1060503</v>
      </c>
      <c r="E32" s="499">
        <f>SUM(E20:E31)</f>
        <v>700093</v>
      </c>
      <c r="F32" s="499">
        <f aca="true" t="shared" si="3" ref="F32:Q32">SUM(F20:F31)</f>
        <v>456671</v>
      </c>
      <c r="G32" s="499">
        <f t="shared" si="3"/>
        <v>1920904</v>
      </c>
      <c r="H32" s="499">
        <f t="shared" si="3"/>
        <v>1285230</v>
      </c>
      <c r="I32" s="499">
        <f t="shared" si="3"/>
        <v>1102546</v>
      </c>
      <c r="J32" s="499">
        <f t="shared" si="3"/>
        <v>887051</v>
      </c>
      <c r="K32" s="499">
        <f t="shared" si="3"/>
        <v>7155</v>
      </c>
      <c r="L32" s="499">
        <f t="shared" si="3"/>
        <v>35640</v>
      </c>
      <c r="M32" s="499">
        <f t="shared" si="3"/>
        <v>1213515</v>
      </c>
      <c r="N32" s="499">
        <f t="shared" si="3"/>
        <v>0</v>
      </c>
      <c r="O32" s="499">
        <f t="shared" si="3"/>
        <v>1308401</v>
      </c>
      <c r="P32" s="499">
        <f t="shared" si="3"/>
        <v>0</v>
      </c>
      <c r="Q32" s="502">
        <f t="shared" si="3"/>
        <v>0</v>
      </c>
      <c r="R32" s="503">
        <f t="shared" si="2"/>
        <v>10878855</v>
      </c>
    </row>
    <row r="33" spans="3:18" ht="13.5" thickBot="1">
      <c r="C33" s="428" t="s">
        <v>49</v>
      </c>
      <c r="D33" s="429" t="s">
        <v>50</v>
      </c>
      <c r="E33" s="429" t="s">
        <v>51</v>
      </c>
      <c r="F33" s="429" t="s">
        <v>52</v>
      </c>
      <c r="G33" s="429" t="s">
        <v>53</v>
      </c>
      <c r="H33" s="429" t="s">
        <v>54</v>
      </c>
      <c r="I33" s="429" t="s">
        <v>55</v>
      </c>
      <c r="J33" s="429" t="s">
        <v>56</v>
      </c>
      <c r="K33" s="429" t="s">
        <v>57</v>
      </c>
      <c r="L33" s="429" t="s">
        <v>58</v>
      </c>
      <c r="M33" s="429" t="s">
        <v>59</v>
      </c>
      <c r="N33" s="429" t="s">
        <v>60</v>
      </c>
      <c r="O33" s="429" t="s">
        <v>61</v>
      </c>
      <c r="P33" s="429" t="s">
        <v>62</v>
      </c>
      <c r="Q33" s="429" t="s">
        <v>63</v>
      </c>
      <c r="R33" s="425" t="s">
        <v>64</v>
      </c>
    </row>
    <row r="34" spans="1:18" ht="12.75">
      <c r="A34" s="599" t="s">
        <v>662</v>
      </c>
      <c r="B34" s="491" t="s">
        <v>33</v>
      </c>
      <c r="C34" s="412">
        <v>68178</v>
      </c>
      <c r="D34" s="292">
        <v>67547</v>
      </c>
      <c r="E34" s="292">
        <v>44424</v>
      </c>
      <c r="F34" s="292">
        <v>40735</v>
      </c>
      <c r="G34" s="292">
        <v>163957</v>
      </c>
      <c r="H34" s="292">
        <v>96086</v>
      </c>
      <c r="I34" s="292">
        <v>85438</v>
      </c>
      <c r="J34" s="292">
        <v>58976</v>
      </c>
      <c r="K34" s="292">
        <v>59130</v>
      </c>
      <c r="L34" s="292">
        <v>0</v>
      </c>
      <c r="M34" s="292">
        <v>115196</v>
      </c>
      <c r="N34" s="292">
        <v>0</v>
      </c>
      <c r="O34" s="292">
        <v>101956</v>
      </c>
      <c r="P34" s="292">
        <v>0</v>
      </c>
      <c r="Q34" s="413">
        <v>0</v>
      </c>
      <c r="R34" s="405">
        <f>SUM(C34:Q34)</f>
        <v>901623</v>
      </c>
    </row>
    <row r="35" spans="1:18" ht="12.75">
      <c r="A35" s="600"/>
      <c r="B35" s="492" t="s">
        <v>45</v>
      </c>
      <c r="C35" s="397">
        <v>61845</v>
      </c>
      <c r="D35" s="291">
        <v>58020</v>
      </c>
      <c r="E35" s="291">
        <v>41323</v>
      </c>
      <c r="F35" s="291">
        <v>36870</v>
      </c>
      <c r="G35" s="291">
        <v>145917</v>
      </c>
      <c r="H35" s="291">
        <v>89017</v>
      </c>
      <c r="I35" s="291">
        <v>79771</v>
      </c>
      <c r="J35" s="291">
        <v>53411</v>
      </c>
      <c r="K35" s="291">
        <v>61155</v>
      </c>
      <c r="L35" s="291">
        <v>0</v>
      </c>
      <c r="M35" s="291">
        <v>104994</v>
      </c>
      <c r="N35" s="291">
        <v>0</v>
      </c>
      <c r="O35" s="291">
        <v>95692</v>
      </c>
      <c r="P35" s="291">
        <v>0</v>
      </c>
      <c r="Q35" s="402">
        <v>0</v>
      </c>
      <c r="R35" s="406">
        <f aca="true" t="shared" si="4" ref="R35:R46">SUM(C35:Q35)</f>
        <v>828015</v>
      </c>
    </row>
    <row r="36" spans="1:18" ht="12.75">
      <c r="A36" s="600"/>
      <c r="B36" s="492" t="s">
        <v>34</v>
      </c>
      <c r="C36" s="397">
        <v>69967</v>
      </c>
      <c r="D36" s="291">
        <v>75221</v>
      </c>
      <c r="E36" s="291">
        <v>49761</v>
      </c>
      <c r="F36" s="291">
        <v>47728</v>
      </c>
      <c r="G36" s="291">
        <v>165670</v>
      </c>
      <c r="H36" s="291">
        <v>81397</v>
      </c>
      <c r="I36" s="291">
        <v>86146</v>
      </c>
      <c r="J36" s="291">
        <v>71602</v>
      </c>
      <c r="K36" s="291">
        <v>48060</v>
      </c>
      <c r="L36" s="291">
        <v>0</v>
      </c>
      <c r="M36" s="291">
        <v>121750</v>
      </c>
      <c r="N36" s="291">
        <v>0</v>
      </c>
      <c r="O36" s="291">
        <v>88946</v>
      </c>
      <c r="P36" s="291">
        <v>0</v>
      </c>
      <c r="Q36" s="402">
        <v>0</v>
      </c>
      <c r="R36" s="406">
        <f t="shared" si="4"/>
        <v>906248</v>
      </c>
    </row>
    <row r="37" spans="1:18" ht="12.75">
      <c r="A37" s="600"/>
      <c r="B37" s="492" t="s">
        <v>35</v>
      </c>
      <c r="C37" s="397">
        <v>61919</v>
      </c>
      <c r="D37" s="291">
        <v>66422</v>
      </c>
      <c r="E37" s="291">
        <v>40530</v>
      </c>
      <c r="F37" s="291">
        <v>41471</v>
      </c>
      <c r="G37" s="291">
        <v>149000</v>
      </c>
      <c r="H37" s="291">
        <v>75212</v>
      </c>
      <c r="I37" s="291">
        <v>72954</v>
      </c>
      <c r="J37" s="291">
        <v>64625</v>
      </c>
      <c r="K37" s="291">
        <v>52448</v>
      </c>
      <c r="L37" s="291">
        <v>0</v>
      </c>
      <c r="M37" s="291">
        <v>121547</v>
      </c>
      <c r="N37" s="291">
        <v>0</v>
      </c>
      <c r="O37" s="291">
        <v>94632</v>
      </c>
      <c r="P37" s="291">
        <v>0</v>
      </c>
      <c r="Q37" s="402">
        <v>0</v>
      </c>
      <c r="R37" s="406">
        <f t="shared" si="4"/>
        <v>840760</v>
      </c>
    </row>
    <row r="38" spans="1:18" ht="12.75">
      <c r="A38" s="600"/>
      <c r="B38" s="492" t="s">
        <v>36</v>
      </c>
      <c r="C38" s="397">
        <v>61696</v>
      </c>
      <c r="D38" s="291">
        <v>70524</v>
      </c>
      <c r="E38" s="291">
        <v>38943</v>
      </c>
      <c r="F38" s="291">
        <v>46685</v>
      </c>
      <c r="G38" s="291">
        <v>181312</v>
      </c>
      <c r="H38" s="291">
        <v>78746</v>
      </c>
      <c r="I38" s="291">
        <v>87120</v>
      </c>
      <c r="J38" s="291">
        <v>61800</v>
      </c>
      <c r="K38" s="291">
        <v>61425</v>
      </c>
      <c r="L38" s="291">
        <v>0</v>
      </c>
      <c r="M38" s="291">
        <v>122831</v>
      </c>
      <c r="N38" s="291">
        <v>0</v>
      </c>
      <c r="O38" s="291">
        <v>102245</v>
      </c>
      <c r="P38" s="291">
        <v>0</v>
      </c>
      <c r="Q38" s="402">
        <v>0</v>
      </c>
      <c r="R38" s="406">
        <f t="shared" si="4"/>
        <v>913327</v>
      </c>
    </row>
    <row r="39" spans="1:18" ht="12.75">
      <c r="A39" s="600"/>
      <c r="B39" s="492" t="s">
        <v>37</v>
      </c>
      <c r="C39" s="397">
        <v>63335</v>
      </c>
      <c r="D39" s="291">
        <v>60335</v>
      </c>
      <c r="E39" s="291">
        <v>41395</v>
      </c>
      <c r="F39" s="291">
        <v>46501</v>
      </c>
      <c r="G39" s="291">
        <v>152425</v>
      </c>
      <c r="H39" s="291">
        <v>69248</v>
      </c>
      <c r="I39" s="291">
        <v>86234</v>
      </c>
      <c r="J39" s="291">
        <v>64542</v>
      </c>
      <c r="K39" s="291">
        <v>62640</v>
      </c>
      <c r="L39" s="291">
        <v>0</v>
      </c>
      <c r="M39" s="291">
        <v>111210</v>
      </c>
      <c r="N39" s="291">
        <v>0</v>
      </c>
      <c r="O39" s="291">
        <v>97716</v>
      </c>
      <c r="P39" s="291">
        <v>0</v>
      </c>
      <c r="Q39" s="402">
        <v>0</v>
      </c>
      <c r="R39" s="406">
        <f t="shared" si="4"/>
        <v>855581</v>
      </c>
    </row>
    <row r="40" spans="1:18" ht="12.75">
      <c r="A40" s="600"/>
      <c r="B40" s="492" t="s">
        <v>38</v>
      </c>
      <c r="C40" s="397">
        <v>26824</v>
      </c>
      <c r="D40" s="291">
        <v>29903</v>
      </c>
      <c r="E40" s="291">
        <v>19183</v>
      </c>
      <c r="F40" s="291">
        <v>19631</v>
      </c>
      <c r="G40" s="291">
        <v>83805</v>
      </c>
      <c r="H40" s="291">
        <v>39649</v>
      </c>
      <c r="I40" s="291">
        <v>30014</v>
      </c>
      <c r="J40" s="291">
        <v>20268</v>
      </c>
      <c r="K40" s="291">
        <v>24030</v>
      </c>
      <c r="L40" s="291">
        <v>0</v>
      </c>
      <c r="M40" s="291">
        <v>49727</v>
      </c>
      <c r="N40" s="291">
        <v>0</v>
      </c>
      <c r="O40" s="291">
        <v>46449</v>
      </c>
      <c r="P40" s="291">
        <v>0</v>
      </c>
      <c r="Q40" s="402">
        <v>0</v>
      </c>
      <c r="R40" s="406">
        <f t="shared" si="4"/>
        <v>389483</v>
      </c>
    </row>
    <row r="41" spans="1:18" ht="12.75">
      <c r="A41" s="600"/>
      <c r="B41" s="492" t="s">
        <v>39</v>
      </c>
      <c r="C41" s="397">
        <v>27569</v>
      </c>
      <c r="D41" s="291">
        <v>51603</v>
      </c>
      <c r="E41" s="291">
        <v>35626</v>
      </c>
      <c r="F41" s="291">
        <v>19508</v>
      </c>
      <c r="G41" s="291">
        <v>126051</v>
      </c>
      <c r="H41" s="291">
        <v>69138</v>
      </c>
      <c r="I41" s="291">
        <v>48518</v>
      </c>
      <c r="J41" s="291">
        <v>38874</v>
      </c>
      <c r="K41" s="291">
        <v>2160</v>
      </c>
      <c r="L41" s="291">
        <v>0</v>
      </c>
      <c r="M41" s="291">
        <v>77969</v>
      </c>
      <c r="N41" s="291">
        <v>0</v>
      </c>
      <c r="O41" s="291">
        <v>100414</v>
      </c>
      <c r="P41" s="291">
        <v>0</v>
      </c>
      <c r="Q41" s="402">
        <v>0</v>
      </c>
      <c r="R41" s="406">
        <f t="shared" si="4"/>
        <v>597430</v>
      </c>
    </row>
    <row r="42" spans="1:18" ht="12.75" customHeight="1">
      <c r="A42" s="600"/>
      <c r="B42" s="492" t="s">
        <v>40</v>
      </c>
      <c r="C42" s="397">
        <v>60057</v>
      </c>
      <c r="D42" s="291">
        <v>50875</v>
      </c>
      <c r="E42" s="291">
        <v>45578</v>
      </c>
      <c r="F42" s="291">
        <v>45765</v>
      </c>
      <c r="G42" s="291">
        <v>159276</v>
      </c>
      <c r="H42" s="291">
        <v>77089</v>
      </c>
      <c r="I42" s="291">
        <v>58080</v>
      </c>
      <c r="J42" s="291">
        <v>47347</v>
      </c>
      <c r="K42" s="291">
        <v>5130</v>
      </c>
      <c r="L42" s="291">
        <v>0</v>
      </c>
      <c r="M42" s="291">
        <v>118440</v>
      </c>
      <c r="N42" s="291">
        <v>0</v>
      </c>
      <c r="O42" s="291">
        <v>81333</v>
      </c>
      <c r="P42" s="291">
        <v>0</v>
      </c>
      <c r="Q42" s="402">
        <v>0</v>
      </c>
      <c r="R42" s="406">
        <f t="shared" si="4"/>
        <v>748970</v>
      </c>
    </row>
    <row r="43" spans="1:18" ht="12.75">
      <c r="A43" s="600"/>
      <c r="B43" s="492" t="s">
        <v>41</v>
      </c>
      <c r="C43" s="397">
        <v>55139</v>
      </c>
      <c r="D43" s="291">
        <v>40224</v>
      </c>
      <c r="E43" s="291">
        <v>36347</v>
      </c>
      <c r="F43" s="291">
        <v>42207</v>
      </c>
      <c r="G43" s="291">
        <v>155965</v>
      </c>
      <c r="H43" s="291">
        <v>78636</v>
      </c>
      <c r="I43" s="291">
        <v>64277</v>
      </c>
      <c r="J43" s="291">
        <v>42363</v>
      </c>
      <c r="K43" s="291">
        <v>7155</v>
      </c>
      <c r="L43" s="291">
        <v>0</v>
      </c>
      <c r="M43" s="291">
        <v>109116</v>
      </c>
      <c r="N43" s="291">
        <v>0</v>
      </c>
      <c r="O43" s="291">
        <v>69577</v>
      </c>
      <c r="P43" s="291">
        <v>0</v>
      </c>
      <c r="Q43" s="402">
        <v>0</v>
      </c>
      <c r="R43" s="406">
        <f t="shared" si="4"/>
        <v>701006</v>
      </c>
    </row>
    <row r="44" spans="1:18" ht="12.75">
      <c r="A44" s="600"/>
      <c r="B44" s="492" t="s">
        <v>42</v>
      </c>
      <c r="C44" s="397">
        <v>57821</v>
      </c>
      <c r="D44" s="291">
        <v>43598</v>
      </c>
      <c r="E44" s="291">
        <v>45289</v>
      </c>
      <c r="F44" s="291">
        <v>44293</v>
      </c>
      <c r="G44" s="291">
        <v>152768</v>
      </c>
      <c r="H44" s="291">
        <v>76648</v>
      </c>
      <c r="I44" s="291">
        <v>64100</v>
      </c>
      <c r="J44" s="291">
        <v>53328</v>
      </c>
      <c r="K44" s="291">
        <v>5400</v>
      </c>
      <c r="L44" s="291">
        <v>0</v>
      </c>
      <c r="M44" s="291">
        <v>121075</v>
      </c>
      <c r="N44" s="291">
        <v>0</v>
      </c>
      <c r="O44" s="291">
        <v>68998</v>
      </c>
      <c r="P44" s="291">
        <v>0</v>
      </c>
      <c r="Q44" s="402">
        <v>0</v>
      </c>
      <c r="R44" s="406">
        <f t="shared" si="4"/>
        <v>733318</v>
      </c>
    </row>
    <row r="45" spans="1:18" ht="13.5" thickBot="1">
      <c r="A45" s="600"/>
      <c r="B45" s="493" t="s">
        <v>43</v>
      </c>
      <c r="C45" s="398">
        <v>60355</v>
      </c>
      <c r="D45" s="295">
        <v>46310</v>
      </c>
      <c r="E45" s="295">
        <v>46587</v>
      </c>
      <c r="F45" s="295">
        <v>47360</v>
      </c>
      <c r="G45" s="295">
        <v>159390</v>
      </c>
      <c r="H45" s="295">
        <v>81949</v>
      </c>
      <c r="I45" s="295">
        <v>69058</v>
      </c>
      <c r="J45" s="295">
        <v>53577</v>
      </c>
      <c r="K45" s="295">
        <v>0</v>
      </c>
      <c r="L45" s="295">
        <v>0</v>
      </c>
      <c r="M45" s="295">
        <v>121480</v>
      </c>
      <c r="N45" s="295">
        <v>0</v>
      </c>
      <c r="O45" s="295">
        <v>67264</v>
      </c>
      <c r="P45" s="295">
        <v>0</v>
      </c>
      <c r="Q45" s="403">
        <v>0</v>
      </c>
      <c r="R45" s="407">
        <f t="shared" si="4"/>
        <v>753330</v>
      </c>
    </row>
    <row r="46" spans="1:18" ht="13.5" thickBot="1">
      <c r="A46" s="601"/>
      <c r="B46" s="190" t="s">
        <v>11</v>
      </c>
      <c r="C46" s="498">
        <f>SUM(C34:C45)</f>
        <v>674705</v>
      </c>
      <c r="D46" s="499">
        <f>SUM(D34:D45)</f>
        <v>660582</v>
      </c>
      <c r="E46" s="499">
        <f>SUM(E34:E45)</f>
        <v>484986</v>
      </c>
      <c r="F46" s="499">
        <f aca="true" t="shared" si="5" ref="F46:Q46">SUM(F34:F45)</f>
        <v>478754</v>
      </c>
      <c r="G46" s="499">
        <f t="shared" si="5"/>
        <v>1795536</v>
      </c>
      <c r="H46" s="499">
        <f t="shared" si="5"/>
        <v>912815</v>
      </c>
      <c r="I46" s="499">
        <f t="shared" si="5"/>
        <v>831710</v>
      </c>
      <c r="J46" s="499">
        <f t="shared" si="5"/>
        <v>630713</v>
      </c>
      <c r="K46" s="499">
        <f t="shared" si="5"/>
        <v>388733</v>
      </c>
      <c r="L46" s="499">
        <f t="shared" si="5"/>
        <v>0</v>
      </c>
      <c r="M46" s="499">
        <f t="shared" si="5"/>
        <v>1295335</v>
      </c>
      <c r="N46" s="499">
        <f t="shared" si="5"/>
        <v>0</v>
      </c>
      <c r="O46" s="499">
        <f t="shared" si="5"/>
        <v>1015222</v>
      </c>
      <c r="P46" s="499">
        <f t="shared" si="5"/>
        <v>0</v>
      </c>
      <c r="Q46" s="502">
        <f t="shared" si="5"/>
        <v>0</v>
      </c>
      <c r="R46" s="503">
        <f t="shared" si="4"/>
        <v>9169091</v>
      </c>
    </row>
    <row r="47" spans="3:18" ht="13.5" thickBot="1">
      <c r="C47" s="389" t="s">
        <v>49</v>
      </c>
      <c r="D47" s="390" t="s">
        <v>50</v>
      </c>
      <c r="E47" s="390" t="s">
        <v>51</v>
      </c>
      <c r="F47" s="390" t="s">
        <v>52</v>
      </c>
      <c r="G47" s="390" t="s">
        <v>53</v>
      </c>
      <c r="H47" s="390" t="s">
        <v>54</v>
      </c>
      <c r="I47" s="390" t="s">
        <v>55</v>
      </c>
      <c r="J47" s="390" t="s">
        <v>56</v>
      </c>
      <c r="K47" s="390" t="s">
        <v>57</v>
      </c>
      <c r="L47" s="390" t="s">
        <v>58</v>
      </c>
      <c r="M47" s="390" t="s">
        <v>59</v>
      </c>
      <c r="N47" s="390" t="s">
        <v>60</v>
      </c>
      <c r="O47" s="390" t="s">
        <v>61</v>
      </c>
      <c r="P47" s="390" t="s">
        <v>62</v>
      </c>
      <c r="Q47" s="495" t="s">
        <v>63</v>
      </c>
      <c r="R47" s="443" t="s">
        <v>64</v>
      </c>
    </row>
    <row r="48" spans="1:18" ht="12.75">
      <c r="A48" s="599" t="s">
        <v>663</v>
      </c>
      <c r="B48" s="491" t="s">
        <v>33</v>
      </c>
      <c r="C48" s="396">
        <v>53350</v>
      </c>
      <c r="D48" s="318">
        <v>46244</v>
      </c>
      <c r="E48" s="318">
        <v>38582</v>
      </c>
      <c r="F48" s="318">
        <v>41225</v>
      </c>
      <c r="G48" s="318">
        <v>152768</v>
      </c>
      <c r="H48" s="318">
        <v>71567</v>
      </c>
      <c r="I48" s="318">
        <v>70475</v>
      </c>
      <c r="J48" s="318">
        <v>48012</v>
      </c>
      <c r="K48" s="318">
        <v>0</v>
      </c>
      <c r="L48" s="318">
        <v>0</v>
      </c>
      <c r="M48" s="318">
        <v>110264</v>
      </c>
      <c r="N48" s="318">
        <v>0</v>
      </c>
      <c r="O48" s="318">
        <v>62927</v>
      </c>
      <c r="P48" s="318">
        <v>0</v>
      </c>
      <c r="Q48" s="401">
        <v>0</v>
      </c>
      <c r="R48" s="442">
        <f>SUM(C48:Q48)</f>
        <v>695414</v>
      </c>
    </row>
    <row r="49" spans="1:18" ht="12.75">
      <c r="A49" s="600"/>
      <c r="B49" s="492" t="s">
        <v>45</v>
      </c>
      <c r="C49" s="397">
        <v>54543</v>
      </c>
      <c r="D49" s="291">
        <v>50941</v>
      </c>
      <c r="E49" s="291">
        <v>44857</v>
      </c>
      <c r="F49" s="291">
        <v>40121</v>
      </c>
      <c r="G49" s="291">
        <v>151170</v>
      </c>
      <c r="H49" s="291">
        <v>68475</v>
      </c>
      <c r="I49" s="291">
        <v>73485</v>
      </c>
      <c r="J49" s="291">
        <v>48842</v>
      </c>
      <c r="K49" s="291">
        <v>0</v>
      </c>
      <c r="L49" s="291">
        <v>0</v>
      </c>
      <c r="M49" s="291">
        <v>106751</v>
      </c>
      <c r="N49" s="291">
        <v>0</v>
      </c>
      <c r="O49" s="291">
        <v>60518</v>
      </c>
      <c r="P49" s="291">
        <v>0</v>
      </c>
      <c r="Q49" s="402">
        <v>0</v>
      </c>
      <c r="R49" s="410">
        <f aca="true" t="shared" si="6" ref="R49:R60">SUM(C49:Q49)</f>
        <v>699703</v>
      </c>
    </row>
    <row r="50" spans="1:18" ht="12.75">
      <c r="A50" s="600"/>
      <c r="B50" s="492" t="s">
        <v>34</v>
      </c>
      <c r="C50" s="397">
        <v>63633</v>
      </c>
      <c r="D50" s="291">
        <v>54117</v>
      </c>
      <c r="E50" s="291">
        <v>49328</v>
      </c>
      <c r="F50" s="291">
        <v>49323</v>
      </c>
      <c r="G50" s="291">
        <v>167383</v>
      </c>
      <c r="H50" s="291">
        <v>73334</v>
      </c>
      <c r="I50" s="291">
        <v>80391</v>
      </c>
      <c r="J50" s="291">
        <v>54989</v>
      </c>
      <c r="K50" s="291">
        <v>0</v>
      </c>
      <c r="L50" s="291">
        <v>0</v>
      </c>
      <c r="M50" s="291">
        <v>119318</v>
      </c>
      <c r="N50" s="291">
        <v>51310</v>
      </c>
      <c r="O50" s="291">
        <v>35463</v>
      </c>
      <c r="P50" s="291">
        <v>0</v>
      </c>
      <c r="Q50" s="402">
        <v>0</v>
      </c>
      <c r="R50" s="410">
        <f t="shared" si="6"/>
        <v>798589</v>
      </c>
    </row>
    <row r="51" spans="1:18" ht="12.75">
      <c r="A51" s="600"/>
      <c r="B51" s="492" t="s">
        <v>35</v>
      </c>
      <c r="C51" s="397">
        <v>58864</v>
      </c>
      <c r="D51" s="291">
        <v>52264</v>
      </c>
      <c r="E51" s="291">
        <v>46443</v>
      </c>
      <c r="F51" s="291">
        <v>46256</v>
      </c>
      <c r="G51" s="291">
        <v>150028</v>
      </c>
      <c r="H51" s="291">
        <v>65382</v>
      </c>
      <c r="I51" s="291">
        <v>68350</v>
      </c>
      <c r="J51" s="291">
        <v>47015</v>
      </c>
      <c r="K51" s="291">
        <v>0</v>
      </c>
      <c r="L51" s="291">
        <v>0</v>
      </c>
      <c r="M51" s="291">
        <v>109183</v>
      </c>
      <c r="N51" s="291">
        <v>49274</v>
      </c>
      <c r="O51" s="291">
        <v>18695</v>
      </c>
      <c r="P51" s="291">
        <v>3759</v>
      </c>
      <c r="Q51" s="402">
        <v>0</v>
      </c>
      <c r="R51" s="410">
        <f t="shared" si="6"/>
        <v>715513</v>
      </c>
    </row>
    <row r="52" spans="1:18" ht="12.75">
      <c r="A52" s="600"/>
      <c r="B52" s="492" t="s">
        <v>36</v>
      </c>
      <c r="C52" s="397">
        <v>58268</v>
      </c>
      <c r="D52" s="291">
        <v>50941</v>
      </c>
      <c r="E52" s="291">
        <v>45145</v>
      </c>
      <c r="F52" s="291">
        <v>45642</v>
      </c>
      <c r="G52" s="291">
        <v>161217</v>
      </c>
      <c r="H52" s="291">
        <v>75985</v>
      </c>
      <c r="I52" s="291">
        <v>74016</v>
      </c>
      <c r="J52" s="291">
        <v>47845</v>
      </c>
      <c r="K52" s="291">
        <v>0</v>
      </c>
      <c r="L52" s="291">
        <v>0</v>
      </c>
      <c r="M52" s="291">
        <v>113778</v>
      </c>
      <c r="N52" s="291">
        <v>50088</v>
      </c>
      <c r="O52" s="291">
        <v>10793</v>
      </c>
      <c r="P52" s="291">
        <v>21382</v>
      </c>
      <c r="Q52" s="402">
        <v>0</v>
      </c>
      <c r="R52" s="410">
        <f t="shared" si="6"/>
        <v>755100</v>
      </c>
    </row>
    <row r="53" spans="1:18" ht="12.75">
      <c r="A53" s="600"/>
      <c r="B53" s="492" t="s">
        <v>37</v>
      </c>
      <c r="C53" s="397">
        <v>63037</v>
      </c>
      <c r="D53" s="291">
        <v>49221</v>
      </c>
      <c r="E53" s="291">
        <v>39520</v>
      </c>
      <c r="F53" s="291">
        <v>46379</v>
      </c>
      <c r="G53" s="291">
        <v>144547</v>
      </c>
      <c r="H53" s="291">
        <v>71346</v>
      </c>
      <c r="I53" s="291">
        <v>77204</v>
      </c>
      <c r="J53" s="291">
        <v>44523</v>
      </c>
      <c r="K53" s="291">
        <v>0</v>
      </c>
      <c r="L53" s="291">
        <v>0</v>
      </c>
      <c r="M53" s="291">
        <v>109724</v>
      </c>
      <c r="N53" s="291">
        <v>58844</v>
      </c>
      <c r="O53" s="291">
        <v>3469</v>
      </c>
      <c r="P53" s="291">
        <v>29841</v>
      </c>
      <c r="Q53" s="402">
        <v>1850</v>
      </c>
      <c r="R53" s="410">
        <f t="shared" si="6"/>
        <v>739505</v>
      </c>
    </row>
    <row r="54" spans="1:18" ht="12.75">
      <c r="A54" s="600"/>
      <c r="B54" s="492" t="s">
        <v>38</v>
      </c>
      <c r="C54" s="397">
        <v>63186</v>
      </c>
      <c r="D54" s="291">
        <v>55572</v>
      </c>
      <c r="E54" s="291">
        <v>33318</v>
      </c>
      <c r="F54" s="291">
        <v>45029</v>
      </c>
      <c r="G54" s="291">
        <v>148658</v>
      </c>
      <c r="H54" s="291">
        <v>75101</v>
      </c>
      <c r="I54" s="291">
        <v>79152</v>
      </c>
      <c r="J54" s="291">
        <v>44523</v>
      </c>
      <c r="K54" s="291">
        <v>0</v>
      </c>
      <c r="L54" s="291">
        <v>0</v>
      </c>
      <c r="M54" s="291">
        <v>111075</v>
      </c>
      <c r="N54" s="291">
        <v>53957</v>
      </c>
      <c r="O54" s="291">
        <v>13106</v>
      </c>
      <c r="P54" s="291">
        <v>41354</v>
      </c>
      <c r="Q54" s="402">
        <v>5735</v>
      </c>
      <c r="R54" s="410">
        <f t="shared" si="6"/>
        <v>769766</v>
      </c>
    </row>
    <row r="55" spans="1:18" ht="12.75">
      <c r="A55" s="600"/>
      <c r="B55" s="492" t="s">
        <v>39</v>
      </c>
      <c r="C55" s="397">
        <v>5098</v>
      </c>
      <c r="D55" s="291">
        <v>4764</v>
      </c>
      <c r="E55" s="291">
        <v>4792</v>
      </c>
      <c r="F55" s="291">
        <v>4455</v>
      </c>
      <c r="G55" s="291">
        <v>7271</v>
      </c>
      <c r="H55" s="291">
        <v>7220</v>
      </c>
      <c r="I55" s="291">
        <v>6083</v>
      </c>
      <c r="J55" s="291">
        <v>4659</v>
      </c>
      <c r="K55" s="291">
        <v>0</v>
      </c>
      <c r="L55" s="291">
        <v>0</v>
      </c>
      <c r="M55" s="291">
        <v>4416</v>
      </c>
      <c r="N55" s="291">
        <v>6059</v>
      </c>
      <c r="O55" s="291">
        <v>5005</v>
      </c>
      <c r="P55" s="291">
        <v>8111</v>
      </c>
      <c r="Q55" s="402">
        <v>0</v>
      </c>
      <c r="R55" s="410">
        <f t="shared" si="6"/>
        <v>67933</v>
      </c>
    </row>
    <row r="56" spans="1:18" ht="12.75" customHeight="1">
      <c r="A56" s="600"/>
      <c r="B56" s="492" t="s">
        <v>40</v>
      </c>
      <c r="C56" s="397">
        <v>4896</v>
      </c>
      <c r="D56" s="291">
        <v>4456</v>
      </c>
      <c r="E56" s="291">
        <v>4136</v>
      </c>
      <c r="F56" s="291">
        <v>4128</v>
      </c>
      <c r="G56" s="291">
        <v>6281</v>
      </c>
      <c r="H56" s="291">
        <v>6682</v>
      </c>
      <c r="I56" s="291">
        <v>5698</v>
      </c>
      <c r="J56" s="291">
        <v>4139</v>
      </c>
      <c r="K56" s="291">
        <v>0</v>
      </c>
      <c r="L56" s="291">
        <v>0</v>
      </c>
      <c r="M56" s="291">
        <v>4236</v>
      </c>
      <c r="N56" s="291">
        <v>5423</v>
      </c>
      <c r="O56" s="291">
        <v>4578</v>
      </c>
      <c r="P56" s="291">
        <v>6667</v>
      </c>
      <c r="Q56" s="402">
        <v>0</v>
      </c>
      <c r="R56" s="410">
        <f t="shared" si="6"/>
        <v>61320</v>
      </c>
    </row>
    <row r="57" spans="1:18" ht="12.75">
      <c r="A57" s="600"/>
      <c r="B57" s="492" t="s">
        <v>41</v>
      </c>
      <c r="C57" s="397">
        <v>4889</v>
      </c>
      <c r="D57" s="291">
        <v>4833</v>
      </c>
      <c r="E57" s="291">
        <v>4136</v>
      </c>
      <c r="F57" s="291">
        <v>4489</v>
      </c>
      <c r="G57" s="291">
        <v>7305</v>
      </c>
      <c r="H57" s="291">
        <v>6677</v>
      </c>
      <c r="I57" s="291">
        <v>5679</v>
      </c>
      <c r="J57" s="291">
        <v>3611</v>
      </c>
      <c r="K57" s="291">
        <v>0</v>
      </c>
      <c r="L57" s="291">
        <v>0</v>
      </c>
      <c r="M57" s="291">
        <v>4234</v>
      </c>
      <c r="N57" s="291">
        <v>5568</v>
      </c>
      <c r="O57" s="291">
        <v>3917</v>
      </c>
      <c r="P57" s="291">
        <v>885</v>
      </c>
      <c r="Q57" s="402">
        <v>0</v>
      </c>
      <c r="R57" s="410">
        <f t="shared" si="6"/>
        <v>56223</v>
      </c>
    </row>
    <row r="58" spans="1:18" ht="12.75">
      <c r="A58" s="600"/>
      <c r="B58" s="492" t="s">
        <v>42</v>
      </c>
      <c r="C58" s="397">
        <v>4637</v>
      </c>
      <c r="D58" s="291">
        <v>4683</v>
      </c>
      <c r="E58" s="291">
        <v>3519</v>
      </c>
      <c r="F58" s="291">
        <v>4499</v>
      </c>
      <c r="G58" s="291">
        <v>6567</v>
      </c>
      <c r="H58" s="291">
        <v>6389</v>
      </c>
      <c r="I58" s="291">
        <v>5354</v>
      </c>
      <c r="J58" s="291">
        <v>4494</v>
      </c>
      <c r="K58" s="291">
        <v>0</v>
      </c>
      <c r="L58" s="291">
        <v>0</v>
      </c>
      <c r="M58" s="291">
        <v>4106</v>
      </c>
      <c r="N58" s="291">
        <v>5709</v>
      </c>
      <c r="O58" s="291">
        <v>5003</v>
      </c>
      <c r="P58" s="291">
        <v>0</v>
      </c>
      <c r="Q58" s="402">
        <v>0</v>
      </c>
      <c r="R58" s="410">
        <f t="shared" si="6"/>
        <v>54960</v>
      </c>
    </row>
    <row r="59" spans="1:18" ht="13.5" thickBot="1">
      <c r="A59" s="600"/>
      <c r="B59" s="493" t="s">
        <v>43</v>
      </c>
      <c r="C59" s="398">
        <v>4993</v>
      </c>
      <c r="D59" s="295">
        <v>4636</v>
      </c>
      <c r="E59" s="295">
        <v>3921</v>
      </c>
      <c r="F59" s="295">
        <v>4382</v>
      </c>
      <c r="G59" s="295">
        <v>6826</v>
      </c>
      <c r="H59" s="295">
        <v>6825</v>
      </c>
      <c r="I59" s="295">
        <v>5645</v>
      </c>
      <c r="J59" s="295">
        <v>4284</v>
      </c>
      <c r="K59" s="295">
        <v>0</v>
      </c>
      <c r="L59" s="295">
        <v>0</v>
      </c>
      <c r="M59" s="295">
        <v>4300</v>
      </c>
      <c r="N59" s="295">
        <v>5906</v>
      </c>
      <c r="O59" s="295">
        <v>5628</v>
      </c>
      <c r="P59" s="295">
        <v>0</v>
      </c>
      <c r="Q59" s="403">
        <v>0</v>
      </c>
      <c r="R59" s="411">
        <f t="shared" si="6"/>
        <v>57346</v>
      </c>
    </row>
    <row r="60" spans="1:18" ht="13.5" thickBot="1">
      <c r="A60" s="601"/>
      <c r="B60" s="415" t="s">
        <v>44</v>
      </c>
      <c r="C60" s="504">
        <f>SUM(C48:C59)</f>
        <v>439394</v>
      </c>
      <c r="D60" s="505">
        <f>SUM(D48:D59)</f>
        <v>382672</v>
      </c>
      <c r="E60" s="505">
        <f>SUM(E48:E59)</f>
        <v>317697</v>
      </c>
      <c r="F60" s="505">
        <f aca="true" t="shared" si="7" ref="F60:Q60">SUM(F48:F59)</f>
        <v>335928</v>
      </c>
      <c r="G60" s="505">
        <f t="shared" si="7"/>
        <v>1110021</v>
      </c>
      <c r="H60" s="505">
        <f t="shared" si="7"/>
        <v>534983</v>
      </c>
      <c r="I60" s="505">
        <f t="shared" si="7"/>
        <v>551532</v>
      </c>
      <c r="J60" s="505">
        <f t="shared" si="7"/>
        <v>356936</v>
      </c>
      <c r="K60" s="505">
        <f t="shared" si="7"/>
        <v>0</v>
      </c>
      <c r="L60" s="505">
        <f t="shared" si="7"/>
        <v>0</v>
      </c>
      <c r="M60" s="505">
        <f t="shared" si="7"/>
        <v>801385</v>
      </c>
      <c r="N60" s="505">
        <f t="shared" si="7"/>
        <v>292138</v>
      </c>
      <c r="O60" s="505">
        <f t="shared" si="7"/>
        <v>229102</v>
      </c>
      <c r="P60" s="505">
        <f t="shared" si="7"/>
        <v>111999</v>
      </c>
      <c r="Q60" s="506">
        <f t="shared" si="7"/>
        <v>7585</v>
      </c>
      <c r="R60" s="507">
        <f t="shared" si="6"/>
        <v>5471372</v>
      </c>
    </row>
  </sheetData>
  <mergeCells count="5">
    <mergeCell ref="A1:R2"/>
    <mergeCell ref="A48:A60"/>
    <mergeCell ref="A34:A46"/>
    <mergeCell ref="A20:A32"/>
    <mergeCell ref="A6:A18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56"/>
  <sheetViews>
    <sheetView workbookViewId="0" topLeftCell="A1">
      <selection activeCell="A1" sqref="A1:H1"/>
    </sheetView>
  </sheetViews>
  <sheetFormatPr defaultColWidth="9.140625" defaultRowHeight="12.75"/>
  <cols>
    <col min="1" max="1" width="8.28125" style="1" customWidth="1"/>
    <col min="2" max="2" width="14.57421875" style="1" customWidth="1"/>
    <col min="3" max="9" width="10.8515625" style="1" customWidth="1"/>
    <col min="10" max="16384" width="9.140625" style="1" customWidth="1"/>
  </cols>
  <sheetData>
    <row r="1" spans="1:10" ht="18.75">
      <c r="A1" s="675" t="s">
        <v>13</v>
      </c>
      <c r="B1" s="675"/>
      <c r="C1" s="675"/>
      <c r="D1" s="675"/>
      <c r="E1" s="675"/>
      <c r="F1" s="675"/>
      <c r="G1" s="675"/>
      <c r="H1" s="675"/>
      <c r="I1" s="345"/>
      <c r="J1" s="345"/>
    </row>
    <row r="2" ht="12.75">
      <c r="A2" s="1" t="s">
        <v>1</v>
      </c>
    </row>
    <row r="3" ht="13.5" thickBot="1"/>
    <row r="4" spans="2:9" ht="13.5" thickBot="1">
      <c r="B4" s="667" t="s">
        <v>25</v>
      </c>
      <c r="C4" s="668"/>
      <c r="D4" s="668"/>
      <c r="E4" s="668"/>
      <c r="F4" s="668"/>
      <c r="G4" s="668"/>
      <c r="H4" s="668"/>
      <c r="I4" s="669"/>
    </row>
    <row r="5" spans="2:9" ht="13.5" thickBot="1">
      <c r="B5" s="589" t="s">
        <v>65</v>
      </c>
      <c r="C5" s="590"/>
      <c r="D5" s="590"/>
      <c r="E5" s="590"/>
      <c r="F5" s="590"/>
      <c r="G5" s="590"/>
      <c r="H5" s="590"/>
      <c r="I5" s="591"/>
    </row>
    <row r="6" spans="2:9" ht="21.75" thickBot="1">
      <c r="B6" s="415" t="s">
        <v>14</v>
      </c>
      <c r="C6" s="147" t="s">
        <v>15</v>
      </c>
      <c r="D6" s="431" t="s">
        <v>29</v>
      </c>
      <c r="E6" s="431" t="s">
        <v>16</v>
      </c>
      <c r="F6" s="431" t="s">
        <v>31</v>
      </c>
      <c r="G6" s="431" t="s">
        <v>32</v>
      </c>
      <c r="H6" s="434" t="s">
        <v>30</v>
      </c>
      <c r="I6" s="415" t="s">
        <v>64</v>
      </c>
    </row>
    <row r="7" spans="1:9" ht="12.75">
      <c r="A7" s="670" t="s">
        <v>17</v>
      </c>
      <c r="B7" s="457" t="s">
        <v>19</v>
      </c>
      <c r="C7" s="396">
        <v>246</v>
      </c>
      <c r="D7" s="318">
        <v>24</v>
      </c>
      <c r="E7" s="318">
        <v>2</v>
      </c>
      <c r="F7" s="318">
        <v>4</v>
      </c>
      <c r="G7" s="318">
        <v>7</v>
      </c>
      <c r="H7" s="401">
        <v>7</v>
      </c>
      <c r="I7" s="409">
        <f>SUM(C7:H7)</f>
        <v>290</v>
      </c>
    </row>
    <row r="8" spans="1:9" ht="12.75">
      <c r="A8" s="671"/>
      <c r="B8" s="444" t="s">
        <v>20</v>
      </c>
      <c r="C8" s="397">
        <v>40</v>
      </c>
      <c r="D8" s="291">
        <v>23</v>
      </c>
      <c r="E8" s="291">
        <v>0</v>
      </c>
      <c r="F8" s="291">
        <v>0</v>
      </c>
      <c r="G8" s="291">
        <v>4</v>
      </c>
      <c r="H8" s="402">
        <v>1</v>
      </c>
      <c r="I8" s="410">
        <f aca="true" t="shared" si="0" ref="I8:I15">SUM(C8:H8)</f>
        <v>68</v>
      </c>
    </row>
    <row r="9" spans="1:9" ht="12.75">
      <c r="A9" s="671"/>
      <c r="B9" s="444" t="s">
        <v>21</v>
      </c>
      <c r="C9" s="397">
        <v>18</v>
      </c>
      <c r="D9" s="291">
        <v>2</v>
      </c>
      <c r="E9" s="291">
        <v>0</v>
      </c>
      <c r="F9" s="291">
        <v>0</v>
      </c>
      <c r="G9" s="291">
        <v>1</v>
      </c>
      <c r="H9" s="402">
        <v>1</v>
      </c>
      <c r="I9" s="410">
        <f t="shared" si="0"/>
        <v>22</v>
      </c>
    </row>
    <row r="10" spans="1:9" ht="12.75">
      <c r="A10" s="671"/>
      <c r="B10" s="444" t="s">
        <v>22</v>
      </c>
      <c r="C10" s="397">
        <v>32</v>
      </c>
      <c r="D10" s="291">
        <v>7</v>
      </c>
      <c r="E10" s="291">
        <v>0</v>
      </c>
      <c r="F10" s="291">
        <v>1</v>
      </c>
      <c r="G10" s="291">
        <v>6</v>
      </c>
      <c r="H10" s="402">
        <v>2</v>
      </c>
      <c r="I10" s="410">
        <f t="shared" si="0"/>
        <v>48</v>
      </c>
    </row>
    <row r="11" spans="1:9" ht="12.75">
      <c r="A11" s="671"/>
      <c r="B11" s="444" t="s">
        <v>23</v>
      </c>
      <c r="C11" s="397">
        <v>19</v>
      </c>
      <c r="D11" s="291">
        <v>1</v>
      </c>
      <c r="E11" s="291">
        <v>0</v>
      </c>
      <c r="F11" s="291">
        <v>0</v>
      </c>
      <c r="G11" s="291">
        <v>1</v>
      </c>
      <c r="H11" s="402">
        <v>0</v>
      </c>
      <c r="I11" s="410">
        <f t="shared" si="0"/>
        <v>21</v>
      </c>
    </row>
    <row r="12" spans="1:9" ht="13.5" thickBot="1">
      <c r="A12" s="671"/>
      <c r="B12" s="446" t="s">
        <v>24</v>
      </c>
      <c r="C12" s="398">
        <v>4</v>
      </c>
      <c r="D12" s="295">
        <v>12</v>
      </c>
      <c r="E12" s="295">
        <v>0</v>
      </c>
      <c r="F12" s="295">
        <v>0</v>
      </c>
      <c r="G12" s="295">
        <v>2</v>
      </c>
      <c r="H12" s="403">
        <v>0</v>
      </c>
      <c r="I12" s="411">
        <f t="shared" si="0"/>
        <v>18</v>
      </c>
    </row>
    <row r="13" spans="1:9" ht="13.5" thickBot="1">
      <c r="A13" s="672"/>
      <c r="B13" s="415" t="s">
        <v>17</v>
      </c>
      <c r="C13" s="400">
        <f>SUM(C7:C12)</f>
        <v>359</v>
      </c>
      <c r="D13" s="353">
        <f aca="true" t="shared" si="1" ref="D13:I13">SUM(D7:D12)</f>
        <v>69</v>
      </c>
      <c r="E13" s="353">
        <f t="shared" si="1"/>
        <v>2</v>
      </c>
      <c r="F13" s="353">
        <f t="shared" si="1"/>
        <v>5</v>
      </c>
      <c r="G13" s="353">
        <f t="shared" si="1"/>
        <v>21</v>
      </c>
      <c r="H13" s="404">
        <f t="shared" si="1"/>
        <v>11</v>
      </c>
      <c r="I13" s="408">
        <f t="shared" si="1"/>
        <v>467</v>
      </c>
    </row>
    <row r="14" spans="1:9" ht="13.5" thickBot="1">
      <c r="A14" s="438" t="s">
        <v>18</v>
      </c>
      <c r="B14" s="415" t="s">
        <v>24</v>
      </c>
      <c r="C14" s="399">
        <v>1</v>
      </c>
      <c r="D14" s="296">
        <v>1</v>
      </c>
      <c r="E14" s="296">
        <v>0</v>
      </c>
      <c r="F14" s="296">
        <v>0</v>
      </c>
      <c r="G14" s="296">
        <v>1</v>
      </c>
      <c r="H14" s="424">
        <v>0</v>
      </c>
      <c r="I14" s="408">
        <f t="shared" si="0"/>
        <v>3</v>
      </c>
    </row>
    <row r="15" spans="1:9" ht="13.5" thickBot="1">
      <c r="A15" s="673" t="s">
        <v>64</v>
      </c>
      <c r="B15" s="674"/>
      <c r="C15" s="400">
        <f aca="true" t="shared" si="2" ref="C15:H15">C13+C14</f>
        <v>360</v>
      </c>
      <c r="D15" s="353">
        <f t="shared" si="2"/>
        <v>70</v>
      </c>
      <c r="E15" s="353">
        <f t="shared" si="2"/>
        <v>2</v>
      </c>
      <c r="F15" s="353">
        <f t="shared" si="2"/>
        <v>5</v>
      </c>
      <c r="G15" s="353">
        <f t="shared" si="2"/>
        <v>22</v>
      </c>
      <c r="H15" s="353">
        <f t="shared" si="2"/>
        <v>11</v>
      </c>
      <c r="I15" s="354">
        <f t="shared" si="0"/>
        <v>470</v>
      </c>
    </row>
    <row r="16" ht="9.75" customHeight="1" thickBot="1"/>
    <row r="17" spans="2:9" ht="13.5" thickBot="1">
      <c r="B17" s="667" t="s">
        <v>26</v>
      </c>
      <c r="C17" s="668"/>
      <c r="D17" s="668"/>
      <c r="E17" s="668"/>
      <c r="F17" s="668"/>
      <c r="G17" s="668"/>
      <c r="H17" s="668"/>
      <c r="I17" s="669"/>
    </row>
    <row r="18" spans="2:9" ht="13.5" thickBot="1">
      <c r="B18" s="589" t="s">
        <v>65</v>
      </c>
      <c r="C18" s="590"/>
      <c r="D18" s="590"/>
      <c r="E18" s="590"/>
      <c r="F18" s="590"/>
      <c r="G18" s="590"/>
      <c r="H18" s="590"/>
      <c r="I18" s="591"/>
    </row>
    <row r="19" spans="2:9" ht="21.75" thickBot="1">
      <c r="B19" s="415" t="s">
        <v>14</v>
      </c>
      <c r="C19" s="147" t="s">
        <v>15</v>
      </c>
      <c r="D19" s="431" t="s">
        <v>29</v>
      </c>
      <c r="E19" s="431" t="s">
        <v>16</v>
      </c>
      <c r="F19" s="431" t="s">
        <v>31</v>
      </c>
      <c r="G19" s="431" t="s">
        <v>32</v>
      </c>
      <c r="H19" s="434" t="s">
        <v>30</v>
      </c>
      <c r="I19" s="415" t="s">
        <v>64</v>
      </c>
    </row>
    <row r="20" spans="1:9" ht="12.75" customHeight="1">
      <c r="A20" s="670" t="s">
        <v>17</v>
      </c>
      <c r="B20" s="457" t="s">
        <v>19</v>
      </c>
      <c r="C20" s="350">
        <v>229</v>
      </c>
      <c r="D20" s="351">
        <v>44</v>
      </c>
      <c r="E20" s="351">
        <v>2</v>
      </c>
      <c r="F20" s="351">
        <v>4</v>
      </c>
      <c r="G20" s="351">
        <v>4</v>
      </c>
      <c r="H20" s="417">
        <v>10</v>
      </c>
      <c r="I20" s="437">
        <f aca="true" t="shared" si="3" ref="I20:I25">SUM(C20:H20)</f>
        <v>293</v>
      </c>
    </row>
    <row r="21" spans="1:9" ht="12.75">
      <c r="A21" s="671"/>
      <c r="B21" s="444" t="s">
        <v>20</v>
      </c>
      <c r="C21" s="352">
        <v>50</v>
      </c>
      <c r="D21" s="16">
        <v>10</v>
      </c>
      <c r="E21" s="16">
        <v>0</v>
      </c>
      <c r="F21" s="16">
        <v>2</v>
      </c>
      <c r="G21" s="16">
        <v>2</v>
      </c>
      <c r="H21" s="42">
        <v>0</v>
      </c>
      <c r="I21" s="421">
        <f t="shared" si="3"/>
        <v>64</v>
      </c>
    </row>
    <row r="22" spans="1:9" ht="12.75">
      <c r="A22" s="671"/>
      <c r="B22" s="444" t="s">
        <v>21</v>
      </c>
      <c r="C22" s="352">
        <v>14</v>
      </c>
      <c r="D22" s="16">
        <v>6</v>
      </c>
      <c r="E22" s="16">
        <v>0</v>
      </c>
      <c r="F22" s="16">
        <v>0</v>
      </c>
      <c r="G22" s="16">
        <v>2</v>
      </c>
      <c r="H22" s="42">
        <v>0</v>
      </c>
      <c r="I22" s="421">
        <f t="shared" si="3"/>
        <v>22</v>
      </c>
    </row>
    <row r="23" spans="1:9" ht="12.75">
      <c r="A23" s="671"/>
      <c r="B23" s="444" t="s">
        <v>22</v>
      </c>
      <c r="C23" s="352">
        <v>36</v>
      </c>
      <c r="D23" s="16">
        <v>7</v>
      </c>
      <c r="E23" s="16">
        <v>0</v>
      </c>
      <c r="F23" s="16">
        <v>0</v>
      </c>
      <c r="G23" s="16">
        <v>4</v>
      </c>
      <c r="H23" s="42">
        <v>0</v>
      </c>
      <c r="I23" s="421">
        <f t="shared" si="3"/>
        <v>47</v>
      </c>
    </row>
    <row r="24" spans="1:9" ht="12.75">
      <c r="A24" s="671"/>
      <c r="B24" s="444" t="s">
        <v>23</v>
      </c>
      <c r="C24" s="352">
        <v>13</v>
      </c>
      <c r="D24" s="16">
        <v>6</v>
      </c>
      <c r="E24" s="16">
        <v>0</v>
      </c>
      <c r="F24" s="16">
        <v>0</v>
      </c>
      <c r="G24" s="16">
        <v>2</v>
      </c>
      <c r="H24" s="42">
        <v>0</v>
      </c>
      <c r="I24" s="421">
        <f t="shared" si="3"/>
        <v>21</v>
      </c>
    </row>
    <row r="25" spans="1:9" ht="13.5" thickBot="1">
      <c r="A25" s="671"/>
      <c r="B25" s="446" t="s">
        <v>24</v>
      </c>
      <c r="C25" s="414">
        <v>13</v>
      </c>
      <c r="D25" s="393">
        <v>3</v>
      </c>
      <c r="E25" s="393">
        <v>0</v>
      </c>
      <c r="F25" s="393">
        <v>0</v>
      </c>
      <c r="G25" s="393">
        <v>1</v>
      </c>
      <c r="H25" s="418">
        <v>0</v>
      </c>
      <c r="I25" s="422">
        <f t="shared" si="3"/>
        <v>17</v>
      </c>
    </row>
    <row r="26" spans="1:9" ht="13.5" thickBot="1">
      <c r="A26" s="672"/>
      <c r="B26" s="415" t="s">
        <v>17</v>
      </c>
      <c r="C26" s="496">
        <f aca="true" t="shared" si="4" ref="C26:I26">SUM(C20:C25)</f>
        <v>355</v>
      </c>
      <c r="D26" s="440">
        <f t="shared" si="4"/>
        <v>76</v>
      </c>
      <c r="E26" s="440">
        <f t="shared" si="4"/>
        <v>2</v>
      </c>
      <c r="F26" s="440">
        <f t="shared" si="4"/>
        <v>6</v>
      </c>
      <c r="G26" s="440">
        <f t="shared" si="4"/>
        <v>15</v>
      </c>
      <c r="H26" s="441">
        <f t="shared" si="4"/>
        <v>10</v>
      </c>
      <c r="I26" s="423">
        <f t="shared" si="4"/>
        <v>464</v>
      </c>
    </row>
    <row r="27" spans="1:9" ht="13.5" thickBot="1">
      <c r="A27" s="438" t="s">
        <v>18</v>
      </c>
      <c r="B27" s="415" t="s">
        <v>24</v>
      </c>
      <c r="C27" s="416">
        <v>1</v>
      </c>
      <c r="D27" s="395">
        <v>1</v>
      </c>
      <c r="E27" s="395">
        <v>0</v>
      </c>
      <c r="F27" s="395">
        <v>0</v>
      </c>
      <c r="G27" s="395">
        <v>0</v>
      </c>
      <c r="H27" s="419">
        <v>0</v>
      </c>
      <c r="I27" s="423">
        <f>SUM(C27:H27)</f>
        <v>2</v>
      </c>
    </row>
    <row r="28" spans="1:9" ht="13.5" thickBot="1">
      <c r="A28" s="586" t="s">
        <v>64</v>
      </c>
      <c r="B28" s="588"/>
      <c r="C28" s="432">
        <f aca="true" t="shared" si="5" ref="C28:H28">C26+C27</f>
        <v>356</v>
      </c>
      <c r="D28" s="433">
        <f t="shared" si="5"/>
        <v>77</v>
      </c>
      <c r="E28" s="433">
        <f t="shared" si="5"/>
        <v>2</v>
      </c>
      <c r="F28" s="433">
        <f t="shared" si="5"/>
        <v>6</v>
      </c>
      <c r="G28" s="433">
        <f t="shared" si="5"/>
        <v>15</v>
      </c>
      <c r="H28" s="435">
        <f t="shared" si="5"/>
        <v>10</v>
      </c>
      <c r="I28" s="436">
        <f>SUM(C28:H28)</f>
        <v>466</v>
      </c>
    </row>
    <row r="29" ht="13.5" thickBot="1"/>
    <row r="30" spans="2:9" ht="13.5" thickBot="1">
      <c r="B30" s="667" t="s">
        <v>27</v>
      </c>
      <c r="C30" s="668"/>
      <c r="D30" s="668"/>
      <c r="E30" s="668"/>
      <c r="F30" s="668"/>
      <c r="G30" s="668"/>
      <c r="H30" s="668"/>
      <c r="I30" s="669"/>
    </row>
    <row r="31" spans="2:9" ht="13.5" thickBot="1">
      <c r="B31" s="589" t="s">
        <v>65</v>
      </c>
      <c r="C31" s="590"/>
      <c r="D31" s="590"/>
      <c r="E31" s="590"/>
      <c r="F31" s="590"/>
      <c r="G31" s="590"/>
      <c r="H31" s="590"/>
      <c r="I31" s="591"/>
    </row>
    <row r="32" spans="2:9" ht="21.75" thickBot="1">
      <c r="B32" s="415" t="s">
        <v>14</v>
      </c>
      <c r="C32" s="147" t="s">
        <v>15</v>
      </c>
      <c r="D32" s="431" t="s">
        <v>29</v>
      </c>
      <c r="E32" s="431" t="s">
        <v>16</v>
      </c>
      <c r="F32" s="431" t="s">
        <v>31</v>
      </c>
      <c r="G32" s="431" t="s">
        <v>32</v>
      </c>
      <c r="H32" s="434" t="s">
        <v>30</v>
      </c>
      <c r="I32" s="415" t="s">
        <v>64</v>
      </c>
    </row>
    <row r="33" spans="1:9" ht="12.75">
      <c r="A33" s="670" t="s">
        <v>17</v>
      </c>
      <c r="B33" s="458" t="s">
        <v>19</v>
      </c>
      <c r="C33" s="355">
        <v>196</v>
      </c>
      <c r="D33" s="75">
        <v>20</v>
      </c>
      <c r="E33" s="75">
        <v>3</v>
      </c>
      <c r="F33" s="75">
        <v>2</v>
      </c>
      <c r="G33" s="75">
        <v>5</v>
      </c>
      <c r="H33" s="76">
        <v>10</v>
      </c>
      <c r="I33" s="420">
        <f>SUM(C33:H33)</f>
        <v>236</v>
      </c>
    </row>
    <row r="34" spans="1:9" ht="12.75">
      <c r="A34" s="671"/>
      <c r="B34" s="451" t="s">
        <v>20</v>
      </c>
      <c r="C34" s="356">
        <v>31</v>
      </c>
      <c r="D34" s="16">
        <v>17</v>
      </c>
      <c r="E34" s="16">
        <v>1</v>
      </c>
      <c r="F34" s="16">
        <v>0</v>
      </c>
      <c r="G34" s="16">
        <v>3</v>
      </c>
      <c r="H34" s="42">
        <v>1</v>
      </c>
      <c r="I34" s="421">
        <f aca="true" t="shared" si="6" ref="I34:I39">SUM(C34:H34)</f>
        <v>53</v>
      </c>
    </row>
    <row r="35" spans="1:9" ht="12.75">
      <c r="A35" s="671"/>
      <c r="B35" s="451" t="s">
        <v>21</v>
      </c>
      <c r="C35" s="356">
        <v>16</v>
      </c>
      <c r="D35" s="16">
        <v>3</v>
      </c>
      <c r="E35" s="16">
        <v>0</v>
      </c>
      <c r="F35" s="16">
        <v>0</v>
      </c>
      <c r="G35" s="16">
        <v>3</v>
      </c>
      <c r="H35" s="42">
        <v>4</v>
      </c>
      <c r="I35" s="421">
        <f t="shared" si="6"/>
        <v>26</v>
      </c>
    </row>
    <row r="36" spans="1:9" ht="12.75">
      <c r="A36" s="671"/>
      <c r="B36" s="451" t="s">
        <v>22</v>
      </c>
      <c r="C36" s="356">
        <v>27</v>
      </c>
      <c r="D36" s="16">
        <v>8</v>
      </c>
      <c r="E36" s="16">
        <v>0</v>
      </c>
      <c r="F36" s="16">
        <v>0</v>
      </c>
      <c r="G36" s="16">
        <v>1</v>
      </c>
      <c r="H36" s="42">
        <v>2</v>
      </c>
      <c r="I36" s="421">
        <f t="shared" si="6"/>
        <v>38</v>
      </c>
    </row>
    <row r="37" spans="1:9" ht="12.75">
      <c r="A37" s="671"/>
      <c r="B37" s="451" t="s">
        <v>23</v>
      </c>
      <c r="C37" s="356">
        <v>13</v>
      </c>
      <c r="D37" s="16">
        <v>2</v>
      </c>
      <c r="E37" s="16">
        <v>1</v>
      </c>
      <c r="F37" s="16">
        <v>0</v>
      </c>
      <c r="G37" s="16">
        <v>0</v>
      </c>
      <c r="H37" s="42">
        <v>0</v>
      </c>
      <c r="I37" s="421">
        <f t="shared" si="6"/>
        <v>16</v>
      </c>
    </row>
    <row r="38" spans="1:9" ht="12.75">
      <c r="A38" s="671"/>
      <c r="B38" s="451" t="s">
        <v>24</v>
      </c>
      <c r="C38" s="356">
        <v>3</v>
      </c>
      <c r="D38" s="16">
        <v>9</v>
      </c>
      <c r="E38" s="16">
        <v>1</v>
      </c>
      <c r="F38" s="16">
        <v>0</v>
      </c>
      <c r="G38" s="16">
        <v>2</v>
      </c>
      <c r="H38" s="42">
        <v>0</v>
      </c>
      <c r="I38" s="421">
        <f t="shared" si="6"/>
        <v>15</v>
      </c>
    </row>
    <row r="39" spans="1:9" ht="13.5" thickBot="1">
      <c r="A39" s="671"/>
      <c r="B39" s="459" t="s">
        <v>28</v>
      </c>
      <c r="C39" s="392">
        <v>6</v>
      </c>
      <c r="D39" s="393">
        <v>2</v>
      </c>
      <c r="E39" s="393"/>
      <c r="F39" s="393">
        <v>0</v>
      </c>
      <c r="G39" s="393">
        <v>0</v>
      </c>
      <c r="H39" s="418">
        <v>0</v>
      </c>
      <c r="I39" s="422">
        <f t="shared" si="6"/>
        <v>8</v>
      </c>
    </row>
    <row r="40" spans="1:9" ht="13.5" thickBot="1">
      <c r="A40" s="672"/>
      <c r="B40" s="190" t="s">
        <v>17</v>
      </c>
      <c r="C40" s="439">
        <f>SUM(C33:C39)</f>
        <v>292</v>
      </c>
      <c r="D40" s="440">
        <f>SUM(D33:D39)</f>
        <v>61</v>
      </c>
      <c r="E40" s="440">
        <f>SUM(E33:E38)</f>
        <v>6</v>
      </c>
      <c r="F40" s="440">
        <f>SUM(F33:F39)</f>
        <v>2</v>
      </c>
      <c r="G40" s="440">
        <f>SUM(G33:G39)</f>
        <v>14</v>
      </c>
      <c r="H40" s="441">
        <f>SUM(H33:H39)</f>
        <v>17</v>
      </c>
      <c r="I40" s="423">
        <f>SUM(I33:I39)</f>
        <v>392</v>
      </c>
    </row>
    <row r="41" spans="1:9" ht="13.5" thickBot="1">
      <c r="A41" s="438" t="s">
        <v>18</v>
      </c>
      <c r="B41" s="190" t="s">
        <v>24</v>
      </c>
      <c r="C41" s="394">
        <v>1</v>
      </c>
      <c r="D41" s="395">
        <v>2</v>
      </c>
      <c r="E41" s="395">
        <v>0</v>
      </c>
      <c r="F41" s="395">
        <v>0</v>
      </c>
      <c r="G41" s="395">
        <v>1</v>
      </c>
      <c r="H41" s="419">
        <v>0</v>
      </c>
      <c r="I41" s="423">
        <f>SUM(C41:H41)</f>
        <v>4</v>
      </c>
    </row>
    <row r="42" spans="1:9" ht="13.5" thickBot="1">
      <c r="A42" s="592" t="s">
        <v>64</v>
      </c>
      <c r="B42" s="666"/>
      <c r="C42" s="439">
        <f aca="true" t="shared" si="7" ref="C42:H42">C40+C41</f>
        <v>293</v>
      </c>
      <c r="D42" s="440">
        <f t="shared" si="7"/>
        <v>63</v>
      </c>
      <c r="E42" s="440">
        <f t="shared" si="7"/>
        <v>6</v>
      </c>
      <c r="F42" s="440">
        <f t="shared" si="7"/>
        <v>2</v>
      </c>
      <c r="G42" s="440">
        <f t="shared" si="7"/>
        <v>15</v>
      </c>
      <c r="H42" s="441">
        <f t="shared" si="7"/>
        <v>17</v>
      </c>
      <c r="I42" s="423">
        <f>SUM(C42:H42)</f>
        <v>396</v>
      </c>
    </row>
    <row r="43" ht="13.5" thickBot="1"/>
    <row r="44" spans="2:9" ht="13.5" thickBot="1">
      <c r="B44" s="667" t="s">
        <v>27</v>
      </c>
      <c r="C44" s="668"/>
      <c r="D44" s="668"/>
      <c r="E44" s="668"/>
      <c r="F44" s="668"/>
      <c r="G44" s="668"/>
      <c r="H44" s="668"/>
      <c r="I44" s="669"/>
    </row>
    <row r="45" spans="2:9" ht="13.5" thickBot="1">
      <c r="B45" s="589" t="s">
        <v>65</v>
      </c>
      <c r="C45" s="590"/>
      <c r="D45" s="590"/>
      <c r="E45" s="590"/>
      <c r="F45" s="590"/>
      <c r="G45" s="590"/>
      <c r="H45" s="590"/>
      <c r="I45" s="591"/>
    </row>
    <row r="46" spans="2:9" ht="21.75" thickBot="1">
      <c r="B46" s="415" t="s">
        <v>14</v>
      </c>
      <c r="C46" s="147" t="s">
        <v>15</v>
      </c>
      <c r="D46" s="431" t="s">
        <v>29</v>
      </c>
      <c r="E46" s="431" t="s">
        <v>16</v>
      </c>
      <c r="F46" s="431" t="s">
        <v>31</v>
      </c>
      <c r="G46" s="431" t="s">
        <v>32</v>
      </c>
      <c r="H46" s="434" t="s">
        <v>30</v>
      </c>
      <c r="I46" s="415" t="s">
        <v>64</v>
      </c>
    </row>
    <row r="47" spans="1:9" ht="21" customHeight="1">
      <c r="A47" s="670" t="s">
        <v>17</v>
      </c>
      <c r="B47" s="458" t="s">
        <v>19</v>
      </c>
      <c r="C47" s="355">
        <v>172</v>
      </c>
      <c r="D47" s="75">
        <v>14</v>
      </c>
      <c r="E47" s="75">
        <v>3</v>
      </c>
      <c r="F47" s="75">
        <v>4</v>
      </c>
      <c r="G47" s="75">
        <v>2</v>
      </c>
      <c r="H47" s="76">
        <v>5</v>
      </c>
      <c r="I47" s="420">
        <f>SUM(C47:H47)</f>
        <v>200</v>
      </c>
    </row>
    <row r="48" spans="1:9" ht="12.75">
      <c r="A48" s="671"/>
      <c r="B48" s="451" t="s">
        <v>20</v>
      </c>
      <c r="C48" s="356">
        <v>32</v>
      </c>
      <c r="D48" s="16">
        <v>16</v>
      </c>
      <c r="E48" s="16">
        <v>0</v>
      </c>
      <c r="F48" s="16">
        <v>0</v>
      </c>
      <c r="G48" s="16">
        <v>2</v>
      </c>
      <c r="H48" s="42">
        <v>1</v>
      </c>
      <c r="I48" s="421">
        <f aca="true" t="shared" si="8" ref="I48:I53">SUM(C48:H48)</f>
        <v>51</v>
      </c>
    </row>
    <row r="49" spans="1:9" ht="12.75">
      <c r="A49" s="671"/>
      <c r="B49" s="451" t="s">
        <v>21</v>
      </c>
      <c r="C49" s="356">
        <v>22</v>
      </c>
      <c r="D49" s="16">
        <v>3</v>
      </c>
      <c r="E49" s="16">
        <v>0</v>
      </c>
      <c r="F49" s="16">
        <v>0</v>
      </c>
      <c r="G49" s="16">
        <v>2</v>
      </c>
      <c r="H49" s="42">
        <v>3</v>
      </c>
      <c r="I49" s="421">
        <f t="shared" si="8"/>
        <v>30</v>
      </c>
    </row>
    <row r="50" spans="1:9" ht="12.75">
      <c r="A50" s="671"/>
      <c r="B50" s="451" t="s">
        <v>22</v>
      </c>
      <c r="C50" s="356">
        <v>39</v>
      </c>
      <c r="D50" s="16">
        <v>7</v>
      </c>
      <c r="E50" s="16">
        <v>0</v>
      </c>
      <c r="F50" s="16">
        <v>0</v>
      </c>
      <c r="G50" s="16">
        <v>1</v>
      </c>
      <c r="H50" s="42">
        <v>1</v>
      </c>
      <c r="I50" s="421">
        <f t="shared" si="8"/>
        <v>48</v>
      </c>
    </row>
    <row r="51" spans="1:9" ht="12.75">
      <c r="A51" s="671"/>
      <c r="B51" s="451" t="s">
        <v>23</v>
      </c>
      <c r="C51" s="356">
        <v>18</v>
      </c>
      <c r="D51" s="16">
        <v>2</v>
      </c>
      <c r="E51" s="16">
        <v>0</v>
      </c>
      <c r="F51" s="16">
        <v>0</v>
      </c>
      <c r="G51" s="16">
        <v>0</v>
      </c>
      <c r="H51" s="42">
        <v>0</v>
      </c>
      <c r="I51" s="421">
        <f t="shared" si="8"/>
        <v>20</v>
      </c>
    </row>
    <row r="52" spans="1:9" ht="12.75">
      <c r="A52" s="671"/>
      <c r="B52" s="451" t="s">
        <v>24</v>
      </c>
      <c r="C52" s="356">
        <v>7</v>
      </c>
      <c r="D52" s="16">
        <v>9</v>
      </c>
      <c r="E52" s="16">
        <v>0</v>
      </c>
      <c r="F52" s="16">
        <v>0</v>
      </c>
      <c r="G52" s="16">
        <v>1</v>
      </c>
      <c r="H52" s="42">
        <v>0</v>
      </c>
      <c r="I52" s="421">
        <f t="shared" si="8"/>
        <v>17</v>
      </c>
    </row>
    <row r="53" spans="1:9" ht="13.5" thickBot="1">
      <c r="A53" s="671"/>
      <c r="B53" s="459" t="s">
        <v>28</v>
      </c>
      <c r="C53" s="392">
        <v>5</v>
      </c>
      <c r="D53" s="393">
        <v>1</v>
      </c>
      <c r="E53" s="393">
        <v>0</v>
      </c>
      <c r="F53" s="393">
        <v>0</v>
      </c>
      <c r="G53" s="393">
        <v>0</v>
      </c>
      <c r="H53" s="418">
        <v>0</v>
      </c>
      <c r="I53" s="422">
        <f t="shared" si="8"/>
        <v>6</v>
      </c>
    </row>
    <row r="54" spans="1:9" ht="13.5" thickBot="1">
      <c r="A54" s="672"/>
      <c r="B54" s="190" t="s">
        <v>17</v>
      </c>
      <c r="C54" s="439">
        <f aca="true" t="shared" si="9" ref="C54:I54">SUM(C47:C53)</f>
        <v>295</v>
      </c>
      <c r="D54" s="440">
        <f t="shared" si="9"/>
        <v>52</v>
      </c>
      <c r="E54" s="440">
        <f t="shared" si="9"/>
        <v>3</v>
      </c>
      <c r="F54" s="440">
        <f t="shared" si="9"/>
        <v>4</v>
      </c>
      <c r="G54" s="440">
        <f t="shared" si="9"/>
        <v>8</v>
      </c>
      <c r="H54" s="441">
        <f t="shared" si="9"/>
        <v>10</v>
      </c>
      <c r="I54" s="423">
        <f t="shared" si="9"/>
        <v>372</v>
      </c>
    </row>
    <row r="55" spans="1:9" ht="13.5" thickBot="1">
      <c r="A55" s="438" t="s">
        <v>18</v>
      </c>
      <c r="B55" s="190" t="s">
        <v>24</v>
      </c>
      <c r="C55" s="394">
        <v>1</v>
      </c>
      <c r="D55" s="395">
        <v>3</v>
      </c>
      <c r="E55" s="395">
        <v>0</v>
      </c>
      <c r="F55" s="395">
        <v>0</v>
      </c>
      <c r="G55" s="395">
        <v>1</v>
      </c>
      <c r="H55" s="419">
        <v>0</v>
      </c>
      <c r="I55" s="423">
        <f>SUM(C55:H55)</f>
        <v>5</v>
      </c>
    </row>
    <row r="56" spans="1:9" ht="13.5" thickBot="1">
      <c r="A56" s="592" t="s">
        <v>64</v>
      </c>
      <c r="B56" s="666"/>
      <c r="C56" s="439">
        <f aca="true" t="shared" si="10" ref="C56:H56">C54+C55</f>
        <v>296</v>
      </c>
      <c r="D56" s="440">
        <f t="shared" si="10"/>
        <v>55</v>
      </c>
      <c r="E56" s="440">
        <f t="shared" si="10"/>
        <v>3</v>
      </c>
      <c r="F56" s="440">
        <f t="shared" si="10"/>
        <v>4</v>
      </c>
      <c r="G56" s="440">
        <f t="shared" si="10"/>
        <v>9</v>
      </c>
      <c r="H56" s="441">
        <f t="shared" si="10"/>
        <v>10</v>
      </c>
      <c r="I56" s="423">
        <f>SUM(C56:H56)</f>
        <v>377</v>
      </c>
    </row>
  </sheetData>
  <mergeCells count="17">
    <mergeCell ref="A1:H1"/>
    <mergeCell ref="B45:I45"/>
    <mergeCell ref="A56:B56"/>
    <mergeCell ref="A47:A54"/>
    <mergeCell ref="A33:A40"/>
    <mergeCell ref="A20:A26"/>
    <mergeCell ref="B17:I17"/>
    <mergeCell ref="B18:I18"/>
    <mergeCell ref="A28:B28"/>
    <mergeCell ref="B30:I30"/>
    <mergeCell ref="B31:I31"/>
    <mergeCell ref="A42:B42"/>
    <mergeCell ref="B44:I44"/>
    <mergeCell ref="B4:I4"/>
    <mergeCell ref="B5:I5"/>
    <mergeCell ref="A7:A13"/>
    <mergeCell ref="A15:B15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Q16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4" max="16" width="8.7109375" style="0" customWidth="1"/>
  </cols>
  <sheetData>
    <row r="1" spans="1:15" ht="18.75">
      <c r="A1" s="6" t="s">
        <v>646</v>
      </c>
      <c r="B1" s="233"/>
      <c r="C1" s="23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</row>
    <row r="2" spans="1:15" ht="12.75">
      <c r="A2" s="12" t="s">
        <v>407</v>
      </c>
      <c r="B2" s="30"/>
      <c r="C2" s="3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.75" customHeight="1" thickBot="1">
      <c r="A3" s="12"/>
      <c r="B3" s="28"/>
      <c r="C3" s="2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13.5" thickBot="1">
      <c r="A4" s="12"/>
      <c r="B4" s="28"/>
      <c r="C4" s="28"/>
      <c r="D4" s="586">
        <v>2007</v>
      </c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8"/>
    </row>
    <row r="5" spans="1:16" ht="48" thickBot="1">
      <c r="A5" s="12"/>
      <c r="B5" s="28"/>
      <c r="C5" s="28"/>
      <c r="D5" s="287" t="s">
        <v>248</v>
      </c>
      <c r="E5" s="288" t="s">
        <v>249</v>
      </c>
      <c r="F5" s="288" t="s">
        <v>250</v>
      </c>
      <c r="G5" s="288" t="s">
        <v>251</v>
      </c>
      <c r="H5" s="288" t="s">
        <v>252</v>
      </c>
      <c r="I5" s="288" t="s">
        <v>253</v>
      </c>
      <c r="J5" s="288" t="s">
        <v>254</v>
      </c>
      <c r="K5" s="288" t="s">
        <v>255</v>
      </c>
      <c r="L5" s="288" t="s">
        <v>256</v>
      </c>
      <c r="M5" s="288" t="s">
        <v>257</v>
      </c>
      <c r="N5" s="288" t="s">
        <v>258</v>
      </c>
      <c r="O5" s="289" t="s">
        <v>259</v>
      </c>
      <c r="P5" s="289" t="s">
        <v>64</v>
      </c>
    </row>
    <row r="6" spans="1:17" ht="31.5" customHeight="1">
      <c r="A6" s="582" t="s">
        <v>406</v>
      </c>
      <c r="B6" s="680" t="s">
        <v>408</v>
      </c>
      <c r="C6" s="681"/>
      <c r="D6" s="297">
        <v>2861</v>
      </c>
      <c r="E6" s="242">
        <v>2528</v>
      </c>
      <c r="F6" s="242">
        <v>3538</v>
      </c>
      <c r="G6" s="242">
        <v>3717</v>
      </c>
      <c r="H6" s="242">
        <v>4028</v>
      </c>
      <c r="I6" s="242">
        <v>3243</v>
      </c>
      <c r="J6" s="242">
        <v>4601</v>
      </c>
      <c r="K6" s="242">
        <v>5215</v>
      </c>
      <c r="L6" s="242">
        <v>4326</v>
      </c>
      <c r="M6" s="242">
        <v>4664</v>
      </c>
      <c r="N6" s="242">
        <v>4048</v>
      </c>
      <c r="O6" s="570">
        <v>4479</v>
      </c>
      <c r="P6" s="573">
        <f>SUM(D6:O6)</f>
        <v>47248</v>
      </c>
      <c r="Q6" s="568"/>
    </row>
    <row r="7" spans="1:17" ht="31.5" customHeight="1">
      <c r="A7" s="583"/>
      <c r="B7" s="676" t="s">
        <v>409</v>
      </c>
      <c r="C7" s="677"/>
      <c r="D7" s="298">
        <v>34</v>
      </c>
      <c r="E7" s="246">
        <v>32</v>
      </c>
      <c r="F7" s="246">
        <v>49</v>
      </c>
      <c r="G7" s="246">
        <v>39</v>
      </c>
      <c r="H7" s="246">
        <v>47</v>
      </c>
      <c r="I7" s="246">
        <v>29</v>
      </c>
      <c r="J7" s="246">
        <v>40</v>
      </c>
      <c r="K7" s="246">
        <v>56</v>
      </c>
      <c r="L7" s="246">
        <v>43</v>
      </c>
      <c r="M7" s="246">
        <v>51</v>
      </c>
      <c r="N7" s="246">
        <v>48</v>
      </c>
      <c r="O7" s="571">
        <v>53</v>
      </c>
      <c r="P7" s="574">
        <f aca="true" t="shared" si="0" ref="P7:P14">SUM(D7:O7)</f>
        <v>521</v>
      </c>
      <c r="Q7" s="568"/>
    </row>
    <row r="8" spans="1:17" ht="31.5" customHeight="1">
      <c r="A8" s="583"/>
      <c r="B8" s="676" t="s">
        <v>410</v>
      </c>
      <c r="C8" s="677"/>
      <c r="D8" s="298">
        <v>532</v>
      </c>
      <c r="E8" s="246">
        <v>607</v>
      </c>
      <c r="F8" s="246">
        <v>747</v>
      </c>
      <c r="G8" s="246">
        <v>818</v>
      </c>
      <c r="H8" s="246">
        <v>916</v>
      </c>
      <c r="I8" s="246">
        <v>871</v>
      </c>
      <c r="J8" s="246">
        <v>896</v>
      </c>
      <c r="K8" s="246">
        <v>864</v>
      </c>
      <c r="L8" s="246">
        <v>747</v>
      </c>
      <c r="M8" s="246">
        <v>804</v>
      </c>
      <c r="N8" s="246">
        <v>736</v>
      </c>
      <c r="O8" s="571">
        <v>547</v>
      </c>
      <c r="P8" s="574">
        <f t="shared" si="0"/>
        <v>9085</v>
      </c>
      <c r="Q8" s="568"/>
    </row>
    <row r="9" spans="1:17" ht="31.5" customHeight="1">
      <c r="A9" s="583"/>
      <c r="B9" s="676" t="s">
        <v>411</v>
      </c>
      <c r="C9" s="677"/>
      <c r="D9" s="298">
        <v>31</v>
      </c>
      <c r="E9" s="246">
        <v>17</v>
      </c>
      <c r="F9" s="246">
        <v>26</v>
      </c>
      <c r="G9" s="246">
        <v>27</v>
      </c>
      <c r="H9" s="246">
        <v>40</v>
      </c>
      <c r="I9" s="246">
        <v>33</v>
      </c>
      <c r="J9" s="246">
        <v>32</v>
      </c>
      <c r="K9" s="246">
        <v>22</v>
      </c>
      <c r="L9" s="246">
        <v>16</v>
      </c>
      <c r="M9" s="246">
        <v>20</v>
      </c>
      <c r="N9" s="246">
        <v>23</v>
      </c>
      <c r="O9" s="571">
        <v>29</v>
      </c>
      <c r="P9" s="574">
        <f t="shared" si="0"/>
        <v>316</v>
      </c>
      <c r="Q9" s="568"/>
    </row>
    <row r="10" spans="1:17" ht="31.5" customHeight="1">
      <c r="A10" s="583"/>
      <c r="B10" s="676" t="s">
        <v>412</v>
      </c>
      <c r="C10" s="677"/>
      <c r="D10" s="298">
        <v>15</v>
      </c>
      <c r="E10" s="246">
        <v>23</v>
      </c>
      <c r="F10" s="246">
        <v>27</v>
      </c>
      <c r="G10" s="246">
        <v>25</v>
      </c>
      <c r="H10" s="246">
        <v>42</v>
      </c>
      <c r="I10" s="246">
        <v>21</v>
      </c>
      <c r="J10" s="246">
        <v>16</v>
      </c>
      <c r="K10" s="246">
        <v>49</v>
      </c>
      <c r="L10" s="246">
        <v>80</v>
      </c>
      <c r="M10" s="246">
        <v>67</v>
      </c>
      <c r="N10" s="246">
        <v>54</v>
      </c>
      <c r="O10" s="571">
        <v>27</v>
      </c>
      <c r="P10" s="574">
        <f t="shared" si="0"/>
        <v>446</v>
      </c>
      <c r="Q10" s="568"/>
    </row>
    <row r="11" spans="1:17" ht="31.5" customHeight="1">
      <c r="A11" s="583"/>
      <c r="B11" s="676" t="s">
        <v>413</v>
      </c>
      <c r="C11" s="677"/>
      <c r="D11" s="298">
        <v>26</v>
      </c>
      <c r="E11" s="246">
        <v>25</v>
      </c>
      <c r="F11" s="246">
        <v>43</v>
      </c>
      <c r="G11" s="246">
        <v>39</v>
      </c>
      <c r="H11" s="246">
        <v>33</v>
      </c>
      <c r="I11" s="246">
        <v>25</v>
      </c>
      <c r="J11" s="246">
        <v>37</v>
      </c>
      <c r="K11" s="246">
        <v>46</v>
      </c>
      <c r="L11" s="246">
        <v>57</v>
      </c>
      <c r="M11" s="246">
        <v>32</v>
      </c>
      <c r="N11" s="246">
        <v>39</v>
      </c>
      <c r="O11" s="571">
        <v>13</v>
      </c>
      <c r="P11" s="574">
        <f t="shared" si="0"/>
        <v>415</v>
      </c>
      <c r="Q11" s="568"/>
    </row>
    <row r="12" spans="1:17" ht="31.5" customHeight="1">
      <c r="A12" s="583"/>
      <c r="B12" s="676" t="s">
        <v>414</v>
      </c>
      <c r="C12" s="677"/>
      <c r="D12" s="298">
        <v>692</v>
      </c>
      <c r="E12" s="246">
        <v>694</v>
      </c>
      <c r="F12" s="246">
        <v>1170</v>
      </c>
      <c r="G12" s="246">
        <v>968</v>
      </c>
      <c r="H12" s="246">
        <v>1275</v>
      </c>
      <c r="I12" s="246">
        <v>1271</v>
      </c>
      <c r="J12" s="246">
        <v>1341</v>
      </c>
      <c r="K12" s="246">
        <v>1149</v>
      </c>
      <c r="L12" s="246">
        <v>1140</v>
      </c>
      <c r="M12" s="246">
        <v>1173</v>
      </c>
      <c r="N12" s="246">
        <v>800</v>
      </c>
      <c r="O12" s="571">
        <v>496</v>
      </c>
      <c r="P12" s="574">
        <f t="shared" si="0"/>
        <v>12169</v>
      </c>
      <c r="Q12" s="568"/>
    </row>
    <row r="13" spans="1:17" ht="31.5" customHeight="1">
      <c r="A13" s="583"/>
      <c r="B13" s="676" t="s">
        <v>415</v>
      </c>
      <c r="C13" s="677"/>
      <c r="D13" s="298">
        <v>7</v>
      </c>
      <c r="E13" s="246">
        <v>3</v>
      </c>
      <c r="F13" s="246">
        <v>3</v>
      </c>
      <c r="G13" s="246">
        <v>11</v>
      </c>
      <c r="H13" s="246">
        <v>7</v>
      </c>
      <c r="I13" s="246">
        <v>15</v>
      </c>
      <c r="J13" s="246">
        <v>3</v>
      </c>
      <c r="K13" s="246">
        <v>9</v>
      </c>
      <c r="L13" s="246">
        <v>13</v>
      </c>
      <c r="M13" s="246">
        <v>6</v>
      </c>
      <c r="N13" s="246">
        <v>7</v>
      </c>
      <c r="O13" s="571">
        <v>6</v>
      </c>
      <c r="P13" s="574">
        <f t="shared" si="0"/>
        <v>90</v>
      </c>
      <c r="Q13" s="568"/>
    </row>
    <row r="14" spans="1:17" ht="31.5" customHeight="1" thickBot="1">
      <c r="A14" s="584"/>
      <c r="B14" s="678" t="s">
        <v>416</v>
      </c>
      <c r="C14" s="679"/>
      <c r="D14" s="299">
        <v>34</v>
      </c>
      <c r="E14" s="290">
        <v>26</v>
      </c>
      <c r="F14" s="290">
        <v>30</v>
      </c>
      <c r="G14" s="290">
        <v>42</v>
      </c>
      <c r="H14" s="290">
        <v>34</v>
      </c>
      <c r="I14" s="290">
        <v>24</v>
      </c>
      <c r="J14" s="290">
        <v>36</v>
      </c>
      <c r="K14" s="290">
        <v>31</v>
      </c>
      <c r="L14" s="290">
        <v>37</v>
      </c>
      <c r="M14" s="290">
        <v>23</v>
      </c>
      <c r="N14" s="290">
        <v>28</v>
      </c>
      <c r="O14" s="572">
        <v>24</v>
      </c>
      <c r="P14" s="575">
        <f t="shared" si="0"/>
        <v>369</v>
      </c>
      <c r="Q14" s="568"/>
    </row>
    <row r="15" spans="4:16" ht="12.75">
      <c r="D15" s="569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76"/>
    </row>
    <row r="16" ht="12.75">
      <c r="K16" s="568"/>
    </row>
  </sheetData>
  <mergeCells count="11">
    <mergeCell ref="A6:A1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D4:P4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P133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303" customWidth="1"/>
    <col min="2" max="2" width="7.140625" style="303" customWidth="1"/>
    <col min="3" max="3" width="10.421875" style="303" customWidth="1"/>
    <col min="4" max="16" width="6.140625" style="303" customWidth="1"/>
    <col min="17" max="16384" width="9.140625" style="303" customWidth="1"/>
  </cols>
  <sheetData>
    <row r="1" spans="1:16" s="284" customFormat="1" ht="18.75">
      <c r="A1" s="6" t="s">
        <v>647</v>
      </c>
      <c r="B1" s="4"/>
      <c r="C1" s="28"/>
      <c r="D1" s="7"/>
      <c r="E1" s="7"/>
      <c r="F1" s="7"/>
      <c r="G1" s="5"/>
      <c r="H1" s="5"/>
      <c r="I1" s="316"/>
      <c r="J1" s="316"/>
      <c r="K1" s="316"/>
      <c r="L1" s="316"/>
      <c r="M1" s="316"/>
      <c r="N1" s="316"/>
      <c r="O1" s="316"/>
      <c r="P1" s="316"/>
    </row>
    <row r="2" spans="1:16" s="284" customFormat="1" ht="12.75">
      <c r="A2" s="12" t="s">
        <v>417</v>
      </c>
      <c r="B2" s="4"/>
      <c r="C2" s="28"/>
      <c r="D2" s="7"/>
      <c r="E2" s="7"/>
      <c r="F2" s="7"/>
      <c r="G2" s="316"/>
      <c r="H2" s="316"/>
      <c r="I2" s="316"/>
      <c r="J2" s="316"/>
      <c r="K2" s="316"/>
      <c r="L2" s="316"/>
      <c r="M2" s="316"/>
      <c r="N2" s="316"/>
      <c r="O2" s="316"/>
      <c r="P2" s="316"/>
    </row>
    <row r="3" spans="1:16" s="284" customFormat="1" ht="12.75">
      <c r="A3" s="4" t="s">
        <v>623</v>
      </c>
      <c r="B3" s="4"/>
      <c r="C3" s="28"/>
      <c r="D3" s="7"/>
      <c r="E3" s="7"/>
      <c r="F3" s="7"/>
      <c r="G3" s="316"/>
      <c r="H3" s="316"/>
      <c r="I3" s="316"/>
      <c r="J3" s="316"/>
      <c r="K3" s="316"/>
      <c r="L3" s="316"/>
      <c r="M3" s="316"/>
      <c r="N3" s="316"/>
      <c r="O3" s="316"/>
      <c r="P3" s="316"/>
    </row>
    <row r="4" spans="1:16" s="284" customFormat="1" ht="9.75" customHeight="1" thickBot="1">
      <c r="A4" s="4"/>
      <c r="B4" s="4"/>
      <c r="C4" s="28"/>
      <c r="D4" s="7"/>
      <c r="E4" s="7"/>
      <c r="F4" s="7"/>
      <c r="G4" s="316"/>
      <c r="H4" s="316"/>
      <c r="I4" s="316"/>
      <c r="J4" s="316"/>
      <c r="K4" s="316"/>
      <c r="L4" s="316"/>
      <c r="M4" s="316"/>
      <c r="N4" s="316"/>
      <c r="O4" s="316"/>
      <c r="P4" s="316"/>
    </row>
    <row r="5" spans="1:16" s="284" customFormat="1" ht="13.5" thickBot="1">
      <c r="A5" s="4"/>
      <c r="B5" s="4"/>
      <c r="C5" s="28"/>
      <c r="D5" s="579">
        <v>2007</v>
      </c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1"/>
    </row>
    <row r="6" spans="1:16" ht="48" thickBot="1">
      <c r="A6" s="4"/>
      <c r="B6" s="4"/>
      <c r="C6" s="28"/>
      <c r="D6" s="287" t="s">
        <v>248</v>
      </c>
      <c r="E6" s="288" t="s">
        <v>249</v>
      </c>
      <c r="F6" s="288" t="s">
        <v>250</v>
      </c>
      <c r="G6" s="288" t="s">
        <v>251</v>
      </c>
      <c r="H6" s="288" t="s">
        <v>252</v>
      </c>
      <c r="I6" s="288" t="s">
        <v>253</v>
      </c>
      <c r="J6" s="288" t="s">
        <v>254</v>
      </c>
      <c r="K6" s="288" t="s">
        <v>255</v>
      </c>
      <c r="L6" s="288" t="s">
        <v>256</v>
      </c>
      <c r="M6" s="288" t="s">
        <v>257</v>
      </c>
      <c r="N6" s="288" t="s">
        <v>258</v>
      </c>
      <c r="O6" s="289" t="s">
        <v>259</v>
      </c>
      <c r="P6" s="235" t="s">
        <v>44</v>
      </c>
    </row>
    <row r="7" spans="1:16" ht="18" customHeight="1">
      <c r="A7" s="682" t="s">
        <v>418</v>
      </c>
      <c r="B7" s="685" t="s">
        <v>419</v>
      </c>
      <c r="C7" s="300" t="s">
        <v>423</v>
      </c>
      <c r="D7" s="56">
        <v>40</v>
      </c>
      <c r="E7" s="57">
        <v>29</v>
      </c>
      <c r="F7" s="57">
        <v>38</v>
      </c>
      <c r="G7" s="269">
        <v>46</v>
      </c>
      <c r="H7" s="269">
        <v>44</v>
      </c>
      <c r="I7" s="269">
        <v>35</v>
      </c>
      <c r="J7" s="269">
        <v>48</v>
      </c>
      <c r="K7" s="269">
        <v>24</v>
      </c>
      <c r="L7" s="269">
        <v>32</v>
      </c>
      <c r="M7" s="269">
        <v>39</v>
      </c>
      <c r="N7" s="269">
        <v>19</v>
      </c>
      <c r="O7" s="301">
        <v>61</v>
      </c>
      <c r="P7" s="302">
        <f>SUM(D7:O7)</f>
        <v>455</v>
      </c>
    </row>
    <row r="8" spans="1:16" ht="18" customHeight="1">
      <c r="A8" s="683"/>
      <c r="B8" s="686"/>
      <c r="C8" s="304" t="s">
        <v>424</v>
      </c>
      <c r="D8" s="53">
        <v>3</v>
      </c>
      <c r="E8" s="54">
        <v>0</v>
      </c>
      <c r="F8" s="54">
        <v>2</v>
      </c>
      <c r="G8" s="58">
        <v>0</v>
      </c>
      <c r="H8" s="58">
        <v>1</v>
      </c>
      <c r="I8" s="58">
        <v>0</v>
      </c>
      <c r="J8" s="58">
        <v>2</v>
      </c>
      <c r="K8" s="58">
        <v>0</v>
      </c>
      <c r="L8" s="58">
        <v>3</v>
      </c>
      <c r="M8" s="58">
        <v>1</v>
      </c>
      <c r="N8" s="58">
        <v>1</v>
      </c>
      <c r="O8" s="59">
        <v>0</v>
      </c>
      <c r="P8" s="305">
        <f aca="true" t="shared" si="0" ref="P8:P21">SUM(D8:O8)</f>
        <v>13</v>
      </c>
    </row>
    <row r="9" spans="1:16" ht="18" customHeight="1" thickBot="1">
      <c r="A9" s="683"/>
      <c r="B9" s="687"/>
      <c r="C9" s="306" t="s">
        <v>425</v>
      </c>
      <c r="D9" s="93">
        <v>39</v>
      </c>
      <c r="E9" s="65">
        <v>31</v>
      </c>
      <c r="F9" s="65">
        <v>44</v>
      </c>
      <c r="G9" s="188">
        <v>53</v>
      </c>
      <c r="H9" s="188">
        <v>48</v>
      </c>
      <c r="I9" s="188">
        <v>38</v>
      </c>
      <c r="J9" s="188">
        <v>47</v>
      </c>
      <c r="K9" s="188">
        <v>30</v>
      </c>
      <c r="L9" s="188">
        <v>31</v>
      </c>
      <c r="M9" s="188">
        <v>43</v>
      </c>
      <c r="N9" s="188">
        <v>29</v>
      </c>
      <c r="O9" s="307">
        <v>55</v>
      </c>
      <c r="P9" s="308">
        <f t="shared" si="0"/>
        <v>488</v>
      </c>
    </row>
    <row r="10" spans="1:16" ht="18" customHeight="1">
      <c r="A10" s="683"/>
      <c r="B10" s="688" t="s">
        <v>420</v>
      </c>
      <c r="C10" s="300" t="s">
        <v>423</v>
      </c>
      <c r="D10" s="56">
        <v>19</v>
      </c>
      <c r="E10" s="57">
        <v>16</v>
      </c>
      <c r="F10" s="57">
        <v>25</v>
      </c>
      <c r="G10" s="269">
        <v>23</v>
      </c>
      <c r="H10" s="269">
        <v>17</v>
      </c>
      <c r="I10" s="269">
        <v>15</v>
      </c>
      <c r="J10" s="269">
        <v>25</v>
      </c>
      <c r="K10" s="269">
        <v>26</v>
      </c>
      <c r="L10" s="269">
        <v>18</v>
      </c>
      <c r="M10" s="269">
        <v>18</v>
      </c>
      <c r="N10" s="269">
        <v>19</v>
      </c>
      <c r="O10" s="301">
        <v>19</v>
      </c>
      <c r="P10" s="302">
        <f t="shared" si="0"/>
        <v>240</v>
      </c>
    </row>
    <row r="11" spans="1:16" ht="18" customHeight="1">
      <c r="A11" s="683"/>
      <c r="B11" s="689"/>
      <c r="C11" s="304" t="s">
        <v>424</v>
      </c>
      <c r="D11" s="53">
        <v>2</v>
      </c>
      <c r="E11" s="54">
        <v>4</v>
      </c>
      <c r="F11" s="54">
        <v>1</v>
      </c>
      <c r="G11" s="58">
        <v>2</v>
      </c>
      <c r="H11" s="58">
        <v>0</v>
      </c>
      <c r="I11" s="58">
        <v>0</v>
      </c>
      <c r="J11" s="58">
        <v>1</v>
      </c>
      <c r="K11" s="58">
        <v>0</v>
      </c>
      <c r="L11" s="58">
        <v>0</v>
      </c>
      <c r="M11" s="58">
        <v>1</v>
      </c>
      <c r="N11" s="58">
        <v>1</v>
      </c>
      <c r="O11" s="59">
        <v>0</v>
      </c>
      <c r="P11" s="305">
        <f t="shared" si="0"/>
        <v>12</v>
      </c>
    </row>
    <row r="12" spans="1:16" ht="18" customHeight="1" thickBot="1">
      <c r="A12" s="683"/>
      <c r="B12" s="690"/>
      <c r="C12" s="306" t="s">
        <v>425</v>
      </c>
      <c r="D12" s="93">
        <v>20</v>
      </c>
      <c r="E12" s="65">
        <v>14</v>
      </c>
      <c r="F12" s="65">
        <v>27</v>
      </c>
      <c r="G12" s="188">
        <v>20</v>
      </c>
      <c r="H12" s="188">
        <v>16</v>
      </c>
      <c r="I12" s="188">
        <v>13</v>
      </c>
      <c r="J12" s="188">
        <v>24</v>
      </c>
      <c r="K12" s="188">
        <v>25</v>
      </c>
      <c r="L12" s="188">
        <v>15</v>
      </c>
      <c r="M12" s="188">
        <v>19</v>
      </c>
      <c r="N12" s="188">
        <v>18</v>
      </c>
      <c r="O12" s="307">
        <v>17</v>
      </c>
      <c r="P12" s="308">
        <f t="shared" si="0"/>
        <v>228</v>
      </c>
    </row>
    <row r="13" spans="1:16" ht="18" customHeight="1">
      <c r="A13" s="683"/>
      <c r="B13" s="688" t="s">
        <v>421</v>
      </c>
      <c r="C13" s="300" t="s">
        <v>423</v>
      </c>
      <c r="D13" s="56">
        <v>1</v>
      </c>
      <c r="E13" s="57">
        <v>4</v>
      </c>
      <c r="F13" s="57">
        <v>3</v>
      </c>
      <c r="G13" s="269">
        <v>0</v>
      </c>
      <c r="H13" s="269">
        <v>6</v>
      </c>
      <c r="I13" s="269">
        <v>6</v>
      </c>
      <c r="J13" s="269">
        <v>3</v>
      </c>
      <c r="K13" s="269">
        <v>4</v>
      </c>
      <c r="L13" s="269">
        <v>4</v>
      </c>
      <c r="M13" s="269">
        <v>2</v>
      </c>
      <c r="N13" s="269">
        <v>2</v>
      </c>
      <c r="O13" s="301">
        <v>9</v>
      </c>
      <c r="P13" s="302">
        <f t="shared" si="0"/>
        <v>44</v>
      </c>
    </row>
    <row r="14" spans="1:16" ht="18" customHeight="1">
      <c r="A14" s="683"/>
      <c r="B14" s="689"/>
      <c r="C14" s="304" t="s">
        <v>424</v>
      </c>
      <c r="D14" s="53">
        <v>0</v>
      </c>
      <c r="E14" s="54">
        <v>1</v>
      </c>
      <c r="F14" s="54">
        <v>0</v>
      </c>
      <c r="G14" s="58">
        <v>0</v>
      </c>
      <c r="H14" s="58">
        <v>1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1</v>
      </c>
      <c r="O14" s="59">
        <v>1</v>
      </c>
      <c r="P14" s="305">
        <f t="shared" si="0"/>
        <v>4</v>
      </c>
    </row>
    <row r="15" spans="1:16" ht="18" customHeight="1" thickBot="1">
      <c r="A15" s="683"/>
      <c r="B15" s="690"/>
      <c r="C15" s="306" t="s">
        <v>425</v>
      </c>
      <c r="D15" s="93">
        <v>1</v>
      </c>
      <c r="E15" s="65">
        <v>3</v>
      </c>
      <c r="F15" s="65">
        <v>3</v>
      </c>
      <c r="G15" s="188">
        <v>0</v>
      </c>
      <c r="H15" s="188">
        <v>5</v>
      </c>
      <c r="I15" s="188">
        <v>6</v>
      </c>
      <c r="J15" s="188">
        <v>3</v>
      </c>
      <c r="K15" s="188">
        <v>4</v>
      </c>
      <c r="L15" s="188">
        <v>4</v>
      </c>
      <c r="M15" s="188">
        <v>3</v>
      </c>
      <c r="N15" s="188">
        <v>1</v>
      </c>
      <c r="O15" s="307">
        <v>7</v>
      </c>
      <c r="P15" s="308">
        <f t="shared" si="0"/>
        <v>40</v>
      </c>
    </row>
    <row r="16" spans="1:16" ht="18" customHeight="1">
      <c r="A16" s="683"/>
      <c r="B16" s="688" t="s">
        <v>422</v>
      </c>
      <c r="C16" s="300" t="s">
        <v>423</v>
      </c>
      <c r="D16" s="56">
        <v>1</v>
      </c>
      <c r="E16" s="57">
        <v>0</v>
      </c>
      <c r="F16" s="57">
        <v>1</v>
      </c>
      <c r="G16" s="269">
        <v>1</v>
      </c>
      <c r="H16" s="269">
        <v>2</v>
      </c>
      <c r="I16" s="269">
        <v>0</v>
      </c>
      <c r="J16" s="269">
        <v>0</v>
      </c>
      <c r="K16" s="269">
        <v>1</v>
      </c>
      <c r="L16" s="269">
        <v>0</v>
      </c>
      <c r="M16" s="269">
        <v>0</v>
      </c>
      <c r="N16" s="269">
        <v>0</v>
      </c>
      <c r="O16" s="301">
        <v>1</v>
      </c>
      <c r="P16" s="302">
        <f t="shared" si="0"/>
        <v>7</v>
      </c>
    </row>
    <row r="17" spans="1:16" ht="18" customHeight="1">
      <c r="A17" s="683"/>
      <c r="B17" s="689"/>
      <c r="C17" s="304" t="s">
        <v>424</v>
      </c>
      <c r="D17" s="53">
        <v>0</v>
      </c>
      <c r="E17" s="54">
        <v>0</v>
      </c>
      <c r="F17" s="54">
        <v>1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9">
        <v>0</v>
      </c>
      <c r="P17" s="305">
        <f t="shared" si="0"/>
        <v>1</v>
      </c>
    </row>
    <row r="18" spans="1:16" ht="18" customHeight="1" thickBot="1">
      <c r="A18" s="683"/>
      <c r="B18" s="690"/>
      <c r="C18" s="306" t="s">
        <v>425</v>
      </c>
      <c r="D18" s="94">
        <v>2</v>
      </c>
      <c r="E18" s="55">
        <v>0</v>
      </c>
      <c r="F18" s="55">
        <v>0</v>
      </c>
      <c r="G18" s="250">
        <v>1</v>
      </c>
      <c r="H18" s="250">
        <v>0</v>
      </c>
      <c r="I18" s="250">
        <v>0</v>
      </c>
      <c r="J18" s="250">
        <v>0</v>
      </c>
      <c r="K18" s="250">
        <v>1</v>
      </c>
      <c r="L18" s="250">
        <v>0</v>
      </c>
      <c r="M18" s="250">
        <v>0</v>
      </c>
      <c r="N18" s="250">
        <v>0</v>
      </c>
      <c r="O18" s="309">
        <v>0</v>
      </c>
      <c r="P18" s="310">
        <f t="shared" si="0"/>
        <v>4</v>
      </c>
    </row>
    <row r="19" spans="1:16" ht="18" customHeight="1" thickBot="1">
      <c r="A19" s="683"/>
      <c r="B19" s="689" t="s">
        <v>64</v>
      </c>
      <c r="C19" s="311" t="s">
        <v>423</v>
      </c>
      <c r="D19" s="224">
        <f>D7+D10+D13+D16</f>
        <v>61</v>
      </c>
      <c r="E19" s="229">
        <f aca="true" t="shared" si="1" ref="E19:O21">E7+E10+E13+E16</f>
        <v>49</v>
      </c>
      <c r="F19" s="229">
        <f t="shared" si="1"/>
        <v>67</v>
      </c>
      <c r="G19" s="229">
        <f t="shared" si="1"/>
        <v>70</v>
      </c>
      <c r="H19" s="229">
        <f t="shared" si="1"/>
        <v>69</v>
      </c>
      <c r="I19" s="229">
        <f t="shared" si="1"/>
        <v>56</v>
      </c>
      <c r="J19" s="229">
        <f t="shared" si="1"/>
        <v>76</v>
      </c>
      <c r="K19" s="229">
        <f t="shared" si="1"/>
        <v>55</v>
      </c>
      <c r="L19" s="229">
        <f t="shared" si="1"/>
        <v>54</v>
      </c>
      <c r="M19" s="229">
        <f t="shared" si="1"/>
        <v>59</v>
      </c>
      <c r="N19" s="229">
        <f t="shared" si="1"/>
        <v>40</v>
      </c>
      <c r="O19" s="230">
        <f t="shared" si="1"/>
        <v>90</v>
      </c>
      <c r="P19" s="312">
        <f t="shared" si="0"/>
        <v>746</v>
      </c>
    </row>
    <row r="20" spans="1:16" ht="18" customHeight="1" thickBot="1">
      <c r="A20" s="683"/>
      <c r="B20" s="689"/>
      <c r="C20" s="311" t="s">
        <v>424</v>
      </c>
      <c r="D20" s="224">
        <f>D8+D11+D14+D17</f>
        <v>5</v>
      </c>
      <c r="E20" s="229">
        <f t="shared" si="1"/>
        <v>5</v>
      </c>
      <c r="F20" s="229">
        <f t="shared" si="1"/>
        <v>4</v>
      </c>
      <c r="G20" s="229">
        <f t="shared" si="1"/>
        <v>2</v>
      </c>
      <c r="H20" s="229">
        <f t="shared" si="1"/>
        <v>2</v>
      </c>
      <c r="I20" s="229">
        <f t="shared" si="1"/>
        <v>0</v>
      </c>
      <c r="J20" s="229">
        <f t="shared" si="1"/>
        <v>3</v>
      </c>
      <c r="K20" s="229">
        <f t="shared" si="1"/>
        <v>0</v>
      </c>
      <c r="L20" s="229">
        <f t="shared" si="1"/>
        <v>3</v>
      </c>
      <c r="M20" s="229">
        <f t="shared" si="1"/>
        <v>2</v>
      </c>
      <c r="N20" s="229">
        <f t="shared" si="1"/>
        <v>3</v>
      </c>
      <c r="O20" s="230">
        <f t="shared" si="1"/>
        <v>1</v>
      </c>
      <c r="P20" s="312">
        <f t="shared" si="0"/>
        <v>30</v>
      </c>
    </row>
    <row r="21" spans="1:16" ht="18" customHeight="1" thickBot="1">
      <c r="A21" s="684"/>
      <c r="B21" s="690"/>
      <c r="C21" s="313" t="s">
        <v>425</v>
      </c>
      <c r="D21" s="224">
        <f>D9+D12+D15+D18</f>
        <v>62</v>
      </c>
      <c r="E21" s="229">
        <f t="shared" si="1"/>
        <v>48</v>
      </c>
      <c r="F21" s="229">
        <f t="shared" si="1"/>
        <v>74</v>
      </c>
      <c r="G21" s="229">
        <f t="shared" si="1"/>
        <v>74</v>
      </c>
      <c r="H21" s="229">
        <f t="shared" si="1"/>
        <v>69</v>
      </c>
      <c r="I21" s="229">
        <f t="shared" si="1"/>
        <v>57</v>
      </c>
      <c r="J21" s="229">
        <f t="shared" si="1"/>
        <v>74</v>
      </c>
      <c r="K21" s="229">
        <f t="shared" si="1"/>
        <v>60</v>
      </c>
      <c r="L21" s="229">
        <f t="shared" si="1"/>
        <v>50</v>
      </c>
      <c r="M21" s="229">
        <f t="shared" si="1"/>
        <v>65</v>
      </c>
      <c r="N21" s="229">
        <f t="shared" si="1"/>
        <v>48</v>
      </c>
      <c r="O21" s="230">
        <f t="shared" si="1"/>
        <v>79</v>
      </c>
      <c r="P21" s="312">
        <f t="shared" si="0"/>
        <v>760</v>
      </c>
    </row>
    <row r="23" spans="1:16" s="284" customFormat="1" ht="18.75">
      <c r="A23" s="6" t="s">
        <v>648</v>
      </c>
      <c r="B23" s="4"/>
      <c r="C23" s="28"/>
      <c r="D23" s="7"/>
      <c r="E23" s="7"/>
      <c r="F23" s="7"/>
      <c r="G23" s="5"/>
      <c r="H23" s="5"/>
      <c r="I23" s="316"/>
      <c r="J23" s="316"/>
      <c r="K23" s="316"/>
      <c r="L23" s="316"/>
      <c r="M23" s="316"/>
      <c r="N23" s="316"/>
      <c r="O23" s="316"/>
      <c r="P23" s="316"/>
    </row>
    <row r="24" spans="1:16" s="284" customFormat="1" ht="12.75">
      <c r="A24" s="12" t="s">
        <v>417</v>
      </c>
      <c r="B24" s="4"/>
      <c r="C24" s="28"/>
      <c r="D24" s="7"/>
      <c r="E24" s="7"/>
      <c r="F24" s="7"/>
      <c r="G24" s="316"/>
      <c r="H24" s="316"/>
      <c r="I24" s="316"/>
      <c r="J24" s="316"/>
      <c r="K24" s="316"/>
      <c r="L24" s="316"/>
      <c r="M24" s="316"/>
      <c r="N24" s="316"/>
      <c r="O24" s="316"/>
      <c r="P24" s="316"/>
    </row>
    <row r="25" spans="1:16" s="284" customFormat="1" ht="12.75">
      <c r="A25" s="4" t="s">
        <v>623</v>
      </c>
      <c r="B25" s="4"/>
      <c r="C25" s="28"/>
      <c r="D25" s="7"/>
      <c r="E25" s="7"/>
      <c r="F25" s="7"/>
      <c r="G25" s="316"/>
      <c r="H25" s="316"/>
      <c r="I25" s="316"/>
      <c r="J25" s="316"/>
      <c r="K25" s="316"/>
      <c r="L25" s="316"/>
      <c r="M25" s="316"/>
      <c r="N25" s="316"/>
      <c r="O25" s="316"/>
      <c r="P25" s="316"/>
    </row>
    <row r="26" spans="1:16" s="284" customFormat="1" ht="9.75" customHeight="1" thickBot="1">
      <c r="A26" s="4"/>
      <c r="B26" s="4"/>
      <c r="C26" s="28"/>
      <c r="D26" s="7"/>
      <c r="E26" s="7"/>
      <c r="F26" s="7"/>
      <c r="G26" s="316"/>
      <c r="H26" s="316"/>
      <c r="I26" s="316"/>
      <c r="J26" s="316"/>
      <c r="K26" s="316"/>
      <c r="L26" s="316"/>
      <c r="M26" s="316"/>
      <c r="N26" s="316"/>
      <c r="O26" s="316"/>
      <c r="P26" s="316"/>
    </row>
    <row r="27" spans="1:16" s="284" customFormat="1" ht="13.5" thickBot="1">
      <c r="A27" s="4"/>
      <c r="B27" s="4"/>
      <c r="C27" s="28"/>
      <c r="D27" s="579">
        <v>2007</v>
      </c>
      <c r="E27" s="580"/>
      <c r="F27" s="580"/>
      <c r="G27" s="580"/>
      <c r="H27" s="580"/>
      <c r="I27" s="580"/>
      <c r="J27" s="580"/>
      <c r="K27" s="580"/>
      <c r="L27" s="580"/>
      <c r="M27" s="580"/>
      <c r="N27" s="580"/>
      <c r="O27" s="580"/>
      <c r="P27" s="581"/>
    </row>
    <row r="28" spans="1:16" ht="48" thickBot="1">
      <c r="A28" s="4"/>
      <c r="B28" s="4"/>
      <c r="C28" s="28"/>
      <c r="D28" s="287" t="s">
        <v>248</v>
      </c>
      <c r="E28" s="288" t="s">
        <v>249</v>
      </c>
      <c r="F28" s="288" t="s">
        <v>250</v>
      </c>
      <c r="G28" s="288" t="s">
        <v>251</v>
      </c>
      <c r="H28" s="288" t="s">
        <v>252</v>
      </c>
      <c r="I28" s="288" t="s">
        <v>253</v>
      </c>
      <c r="J28" s="288" t="s">
        <v>254</v>
      </c>
      <c r="K28" s="288" t="s">
        <v>255</v>
      </c>
      <c r="L28" s="288" t="s">
        <v>256</v>
      </c>
      <c r="M28" s="288" t="s">
        <v>257</v>
      </c>
      <c r="N28" s="288" t="s">
        <v>258</v>
      </c>
      <c r="O28" s="289" t="s">
        <v>259</v>
      </c>
      <c r="P28" s="235" t="s">
        <v>44</v>
      </c>
    </row>
    <row r="29" spans="1:16" ht="18" customHeight="1">
      <c r="A29" s="682" t="s">
        <v>418</v>
      </c>
      <c r="B29" s="685" t="s">
        <v>419</v>
      </c>
      <c r="C29" s="300" t="s">
        <v>423</v>
      </c>
      <c r="D29" s="56">
        <f>2+31+19+5+22</f>
        <v>79</v>
      </c>
      <c r="E29" s="57">
        <f>7+46+25+8+16</f>
        <v>102</v>
      </c>
      <c r="F29" s="57">
        <f>5+41+38+9+27</f>
        <v>120</v>
      </c>
      <c r="G29" s="269">
        <f>56+25+9+16</f>
        <v>106</v>
      </c>
      <c r="H29" s="269">
        <f>5+39+31+6+22</f>
        <v>103</v>
      </c>
      <c r="I29" s="269">
        <f>8+43+16+8+16</f>
        <v>91</v>
      </c>
      <c r="J29" s="269">
        <f>4+41+25+8+24</f>
        <v>102</v>
      </c>
      <c r="K29" s="269">
        <f>8+45+24+16+15</f>
        <v>108</v>
      </c>
      <c r="L29" s="269">
        <f>8+46+22+16+21</f>
        <v>113</v>
      </c>
      <c r="M29" s="269">
        <f>6+43+31+21</f>
        <v>101</v>
      </c>
      <c r="N29" s="269">
        <f>23+18+10+17</f>
        <v>68</v>
      </c>
      <c r="O29" s="301">
        <f>2+47+26+8+23</f>
        <v>106</v>
      </c>
      <c r="P29" s="302">
        <f>SUM(D29:O29)</f>
        <v>1199</v>
      </c>
    </row>
    <row r="30" spans="1:16" ht="18" customHeight="1">
      <c r="A30" s="683"/>
      <c r="B30" s="686"/>
      <c r="C30" s="304" t="s">
        <v>424</v>
      </c>
      <c r="D30" s="53">
        <v>2</v>
      </c>
      <c r="E30" s="54">
        <v>4</v>
      </c>
      <c r="F30" s="54">
        <f>2+33+3</f>
        <v>38</v>
      </c>
      <c r="G30" s="58">
        <v>4</v>
      </c>
      <c r="H30" s="58">
        <v>4</v>
      </c>
      <c r="I30" s="58">
        <v>7</v>
      </c>
      <c r="J30" s="58">
        <v>4</v>
      </c>
      <c r="K30" s="58">
        <v>6</v>
      </c>
      <c r="L30" s="58">
        <f>3+5+2+1+3</f>
        <v>14</v>
      </c>
      <c r="M30" s="58">
        <v>10</v>
      </c>
      <c r="N30" s="58">
        <v>4</v>
      </c>
      <c r="O30" s="59">
        <v>4</v>
      </c>
      <c r="P30" s="305">
        <f aca="true" t="shared" si="2" ref="P30:P43">SUM(D30:O30)</f>
        <v>101</v>
      </c>
    </row>
    <row r="31" spans="1:16" ht="18" customHeight="1" thickBot="1">
      <c r="A31" s="683"/>
      <c r="B31" s="687"/>
      <c r="C31" s="306" t="s">
        <v>425</v>
      </c>
      <c r="D31" s="93">
        <f>3+45+27+8+24</f>
        <v>107</v>
      </c>
      <c r="E31" s="65">
        <f>8+43+33+8+24</f>
        <v>116</v>
      </c>
      <c r="F31" s="65">
        <f>12+4+54+11</f>
        <v>81</v>
      </c>
      <c r="G31" s="188">
        <f>6+66+45+11+16</f>
        <v>144</v>
      </c>
      <c r="H31" s="188">
        <f>9+39+58+4+26</f>
        <v>136</v>
      </c>
      <c r="I31" s="188">
        <f>12+62+25+8+17</f>
        <v>124</v>
      </c>
      <c r="J31" s="188">
        <f>6+54+49+3+24</f>
        <v>136</v>
      </c>
      <c r="K31" s="188">
        <f>26+64+29+21+17</f>
        <v>157</v>
      </c>
      <c r="L31" s="188">
        <f>15+73+31+17+31</f>
        <v>167</v>
      </c>
      <c r="M31" s="188">
        <f>8+81+62+6+22</f>
        <v>179</v>
      </c>
      <c r="N31" s="188">
        <f>2+35+31+14+25</f>
        <v>107</v>
      </c>
      <c r="O31" s="307">
        <f>3+59+46+6+30</f>
        <v>144</v>
      </c>
      <c r="P31" s="308">
        <f t="shared" si="2"/>
        <v>1598</v>
      </c>
    </row>
    <row r="32" spans="1:16" ht="18" customHeight="1">
      <c r="A32" s="683"/>
      <c r="B32" s="688" t="s">
        <v>420</v>
      </c>
      <c r="C32" s="300" t="s">
        <v>423</v>
      </c>
      <c r="D32" s="56">
        <f>1+2+7+4+1</f>
        <v>15</v>
      </c>
      <c r="E32" s="57">
        <f>6+5+2</f>
        <v>13</v>
      </c>
      <c r="F32" s="57">
        <f>2+43+6+2</f>
        <v>53</v>
      </c>
      <c r="G32" s="269">
        <f>2+1+9+2</f>
        <v>14</v>
      </c>
      <c r="H32" s="269">
        <f>1+3+9+3</f>
        <v>16</v>
      </c>
      <c r="I32" s="269">
        <f>14+4+1+7</f>
        <v>26</v>
      </c>
      <c r="J32" s="269">
        <f>1+24+7+3</f>
        <v>35</v>
      </c>
      <c r="K32" s="269">
        <v>23</v>
      </c>
      <c r="L32" s="269">
        <f>18+2+1+3</f>
        <v>24</v>
      </c>
      <c r="M32" s="269">
        <f>1+4+14+1+4</f>
        <v>24</v>
      </c>
      <c r="N32" s="269">
        <f>21+5+2+7+2</f>
        <v>37</v>
      </c>
      <c r="O32" s="301">
        <f>21+6+8</f>
        <v>35</v>
      </c>
      <c r="P32" s="302">
        <f t="shared" si="2"/>
        <v>315</v>
      </c>
    </row>
    <row r="33" spans="1:16" ht="18" customHeight="1">
      <c r="A33" s="683"/>
      <c r="B33" s="689"/>
      <c r="C33" s="304" t="s">
        <v>424</v>
      </c>
      <c r="D33" s="53">
        <f>1+1+6+4</f>
        <v>12</v>
      </c>
      <c r="E33" s="54">
        <f>13+1+2</f>
        <v>16</v>
      </c>
      <c r="F33" s="54">
        <v>1</v>
      </c>
      <c r="G33" s="58">
        <v>1</v>
      </c>
      <c r="H33" s="58">
        <v>5</v>
      </c>
      <c r="I33" s="58">
        <v>6</v>
      </c>
      <c r="J33" s="58">
        <v>5</v>
      </c>
      <c r="K33" s="58">
        <v>1</v>
      </c>
      <c r="L33" s="58">
        <f>1+3+1</f>
        <v>5</v>
      </c>
      <c r="M33" s="58">
        <f>1+3+1+1</f>
        <v>6</v>
      </c>
      <c r="N33" s="58">
        <v>3</v>
      </c>
      <c r="O33" s="59">
        <v>7</v>
      </c>
      <c r="P33" s="305">
        <f t="shared" si="2"/>
        <v>68</v>
      </c>
    </row>
    <row r="34" spans="1:16" ht="18" customHeight="1" thickBot="1">
      <c r="A34" s="683"/>
      <c r="B34" s="690"/>
      <c r="C34" s="306" t="s">
        <v>425</v>
      </c>
      <c r="D34" s="93">
        <v>12</v>
      </c>
      <c r="E34" s="65">
        <v>12</v>
      </c>
      <c r="F34" s="65">
        <f>3+2+5+2</f>
        <v>12</v>
      </c>
      <c r="G34" s="188">
        <f>3+9+7+2</f>
        <v>21</v>
      </c>
      <c r="H34" s="188">
        <f>1+8+8+2</f>
        <v>19</v>
      </c>
      <c r="I34" s="188">
        <v>16</v>
      </c>
      <c r="J34" s="188">
        <f>1+13+5+3</f>
        <v>22</v>
      </c>
      <c r="K34" s="188">
        <v>15</v>
      </c>
      <c r="L34" s="188">
        <f>14+2+1+3</f>
        <v>20</v>
      </c>
      <c r="M34" s="188">
        <f>1+2+3+3</f>
        <v>9</v>
      </c>
      <c r="N34" s="188">
        <f>9+4+7+2</f>
        <v>22</v>
      </c>
      <c r="O34" s="307">
        <f>7+8+2+5</f>
        <v>22</v>
      </c>
      <c r="P34" s="308">
        <f t="shared" si="2"/>
        <v>202</v>
      </c>
    </row>
    <row r="35" spans="1:16" ht="18" customHeight="1">
      <c r="A35" s="683"/>
      <c r="B35" s="688" t="s">
        <v>421</v>
      </c>
      <c r="C35" s="300" t="s">
        <v>423</v>
      </c>
      <c r="D35" s="56">
        <v>1</v>
      </c>
      <c r="E35" s="57">
        <v>2</v>
      </c>
      <c r="F35" s="57">
        <v>10</v>
      </c>
      <c r="G35" s="269">
        <v>3</v>
      </c>
      <c r="H35" s="269">
        <v>0</v>
      </c>
      <c r="I35" s="269">
        <v>0</v>
      </c>
      <c r="J35" s="269">
        <v>0</v>
      </c>
      <c r="K35" s="269">
        <v>2</v>
      </c>
      <c r="L35" s="269">
        <v>1</v>
      </c>
      <c r="M35" s="269">
        <v>3</v>
      </c>
      <c r="N35" s="269">
        <v>2</v>
      </c>
      <c r="O35" s="301">
        <v>1</v>
      </c>
      <c r="P35" s="302">
        <f t="shared" si="2"/>
        <v>25</v>
      </c>
    </row>
    <row r="36" spans="1:16" ht="18" customHeight="1">
      <c r="A36" s="683"/>
      <c r="B36" s="689"/>
      <c r="C36" s="304" t="s">
        <v>424</v>
      </c>
      <c r="D36" s="53">
        <v>0</v>
      </c>
      <c r="E36" s="54">
        <v>0</v>
      </c>
      <c r="F36" s="54">
        <v>0</v>
      </c>
      <c r="G36" s="58">
        <v>2</v>
      </c>
      <c r="H36" s="58">
        <v>0</v>
      </c>
      <c r="I36" s="58">
        <v>1</v>
      </c>
      <c r="J36" s="58">
        <v>0</v>
      </c>
      <c r="K36" s="58">
        <v>0</v>
      </c>
      <c r="L36" s="58">
        <v>1</v>
      </c>
      <c r="M36" s="58">
        <v>1</v>
      </c>
      <c r="N36" s="58">
        <v>0</v>
      </c>
      <c r="O36" s="59">
        <v>1</v>
      </c>
      <c r="P36" s="305">
        <f t="shared" si="2"/>
        <v>6</v>
      </c>
    </row>
    <row r="37" spans="1:16" ht="18" customHeight="1" thickBot="1">
      <c r="A37" s="683"/>
      <c r="B37" s="690"/>
      <c r="C37" s="306" t="s">
        <v>425</v>
      </c>
      <c r="D37" s="93">
        <v>2</v>
      </c>
      <c r="E37" s="65">
        <v>3</v>
      </c>
      <c r="F37" s="65">
        <v>0</v>
      </c>
      <c r="G37" s="188">
        <v>1</v>
      </c>
      <c r="H37" s="188">
        <v>2</v>
      </c>
      <c r="I37" s="188">
        <v>1</v>
      </c>
      <c r="J37" s="188">
        <v>0</v>
      </c>
      <c r="K37" s="188">
        <v>2</v>
      </c>
      <c r="L37" s="188">
        <v>4</v>
      </c>
      <c r="M37" s="188">
        <v>2</v>
      </c>
      <c r="N37" s="188">
        <v>2</v>
      </c>
      <c r="O37" s="307">
        <v>1</v>
      </c>
      <c r="P37" s="308">
        <f t="shared" si="2"/>
        <v>20</v>
      </c>
    </row>
    <row r="38" spans="1:16" ht="18" customHeight="1">
      <c r="A38" s="683"/>
      <c r="B38" s="688" t="s">
        <v>422</v>
      </c>
      <c r="C38" s="300" t="s">
        <v>423</v>
      </c>
      <c r="D38" s="56">
        <v>10</v>
      </c>
      <c r="E38" s="57">
        <v>12</v>
      </c>
      <c r="F38" s="57">
        <v>7</v>
      </c>
      <c r="G38" s="269">
        <f>1+10+2</f>
        <v>13</v>
      </c>
      <c r="H38" s="269">
        <f>1+7+4</f>
        <v>12</v>
      </c>
      <c r="I38" s="269">
        <f>2+6+1+5</f>
        <v>14</v>
      </c>
      <c r="J38" s="269">
        <v>16</v>
      </c>
      <c r="K38" s="269">
        <f>1+5+2+5</f>
        <v>13</v>
      </c>
      <c r="L38" s="269">
        <f>1+2+5+6</f>
        <v>14</v>
      </c>
      <c r="M38" s="269">
        <v>17</v>
      </c>
      <c r="N38" s="269">
        <v>14</v>
      </c>
      <c r="O38" s="301">
        <v>8</v>
      </c>
      <c r="P38" s="302">
        <f t="shared" si="2"/>
        <v>150</v>
      </c>
    </row>
    <row r="39" spans="1:16" ht="18" customHeight="1">
      <c r="A39" s="683"/>
      <c r="B39" s="689"/>
      <c r="C39" s="304" t="s">
        <v>424</v>
      </c>
      <c r="D39" s="53">
        <v>1</v>
      </c>
      <c r="E39" s="54">
        <v>1</v>
      </c>
      <c r="F39" s="54">
        <v>1</v>
      </c>
      <c r="G39" s="58">
        <v>1</v>
      </c>
      <c r="H39" s="58">
        <v>2</v>
      </c>
      <c r="I39" s="58">
        <v>3</v>
      </c>
      <c r="J39" s="58">
        <v>5</v>
      </c>
      <c r="K39" s="58">
        <v>1</v>
      </c>
      <c r="L39" s="58">
        <v>2</v>
      </c>
      <c r="M39" s="58">
        <v>3</v>
      </c>
      <c r="N39" s="58">
        <v>0</v>
      </c>
      <c r="O39" s="59">
        <v>7</v>
      </c>
      <c r="P39" s="305">
        <f t="shared" si="2"/>
        <v>27</v>
      </c>
    </row>
    <row r="40" spans="1:16" ht="18" customHeight="1" thickBot="1">
      <c r="A40" s="683"/>
      <c r="B40" s="690"/>
      <c r="C40" s="306" t="s">
        <v>425</v>
      </c>
      <c r="D40" s="94">
        <v>11</v>
      </c>
      <c r="E40" s="55">
        <v>11</v>
      </c>
      <c r="F40" s="55">
        <v>13</v>
      </c>
      <c r="G40" s="250">
        <f>1+11+2</f>
        <v>14</v>
      </c>
      <c r="H40" s="250">
        <v>19</v>
      </c>
      <c r="I40" s="250">
        <v>16</v>
      </c>
      <c r="J40" s="250">
        <v>10</v>
      </c>
      <c r="K40" s="250">
        <f>1+5+6</f>
        <v>12</v>
      </c>
      <c r="L40" s="250">
        <f>1+2+4+10</f>
        <v>17</v>
      </c>
      <c r="M40" s="250">
        <f>1+9+1+4</f>
        <v>15</v>
      </c>
      <c r="N40" s="250">
        <v>20</v>
      </c>
      <c r="O40" s="309">
        <v>5</v>
      </c>
      <c r="P40" s="310">
        <f t="shared" si="2"/>
        <v>163</v>
      </c>
    </row>
    <row r="41" spans="1:16" ht="18" customHeight="1" thickBot="1">
      <c r="A41" s="683"/>
      <c r="B41" s="689" t="s">
        <v>64</v>
      </c>
      <c r="C41" s="311" t="s">
        <v>423</v>
      </c>
      <c r="D41" s="224">
        <f>D29+D32+D35+D38</f>
        <v>105</v>
      </c>
      <c r="E41" s="229">
        <f aca="true" t="shared" si="3" ref="E41:O41">E29+E32+E35+E38</f>
        <v>129</v>
      </c>
      <c r="F41" s="229">
        <f t="shared" si="3"/>
        <v>190</v>
      </c>
      <c r="G41" s="229">
        <f t="shared" si="3"/>
        <v>136</v>
      </c>
      <c r="H41" s="229">
        <f t="shared" si="3"/>
        <v>131</v>
      </c>
      <c r="I41" s="229">
        <f t="shared" si="3"/>
        <v>131</v>
      </c>
      <c r="J41" s="229">
        <f t="shared" si="3"/>
        <v>153</v>
      </c>
      <c r="K41" s="229">
        <f t="shared" si="3"/>
        <v>146</v>
      </c>
      <c r="L41" s="229">
        <f t="shared" si="3"/>
        <v>152</v>
      </c>
      <c r="M41" s="229">
        <f t="shared" si="3"/>
        <v>145</v>
      </c>
      <c r="N41" s="229">
        <f t="shared" si="3"/>
        <v>121</v>
      </c>
      <c r="O41" s="230">
        <f t="shared" si="3"/>
        <v>150</v>
      </c>
      <c r="P41" s="312">
        <f t="shared" si="2"/>
        <v>1689</v>
      </c>
    </row>
    <row r="42" spans="1:16" ht="18" customHeight="1" thickBot="1">
      <c r="A42" s="683"/>
      <c r="B42" s="689"/>
      <c r="C42" s="311" t="s">
        <v>424</v>
      </c>
      <c r="D42" s="224">
        <f>D30+D33+D36+D39</f>
        <v>15</v>
      </c>
      <c r="E42" s="229">
        <f aca="true" t="shared" si="4" ref="E42:O42">E30+E33+E36+E39</f>
        <v>21</v>
      </c>
      <c r="F42" s="229">
        <f t="shared" si="4"/>
        <v>40</v>
      </c>
      <c r="G42" s="229">
        <f t="shared" si="4"/>
        <v>8</v>
      </c>
      <c r="H42" s="229">
        <f t="shared" si="4"/>
        <v>11</v>
      </c>
      <c r="I42" s="229">
        <f t="shared" si="4"/>
        <v>17</v>
      </c>
      <c r="J42" s="229">
        <f t="shared" si="4"/>
        <v>14</v>
      </c>
      <c r="K42" s="229">
        <f t="shared" si="4"/>
        <v>8</v>
      </c>
      <c r="L42" s="229">
        <f t="shared" si="4"/>
        <v>22</v>
      </c>
      <c r="M42" s="229">
        <f t="shared" si="4"/>
        <v>20</v>
      </c>
      <c r="N42" s="229">
        <f t="shared" si="4"/>
        <v>7</v>
      </c>
      <c r="O42" s="230">
        <f t="shared" si="4"/>
        <v>19</v>
      </c>
      <c r="P42" s="312">
        <f t="shared" si="2"/>
        <v>202</v>
      </c>
    </row>
    <row r="43" spans="1:16" ht="18" customHeight="1" thickBot="1">
      <c r="A43" s="684"/>
      <c r="B43" s="690"/>
      <c r="C43" s="313" t="s">
        <v>425</v>
      </c>
      <c r="D43" s="224">
        <f>D31+D34+D37+D40</f>
        <v>132</v>
      </c>
      <c r="E43" s="229">
        <f aca="true" t="shared" si="5" ref="E43:O43">E31+E34+E37+E40</f>
        <v>142</v>
      </c>
      <c r="F43" s="229">
        <f t="shared" si="5"/>
        <v>106</v>
      </c>
      <c r="G43" s="229">
        <f t="shared" si="5"/>
        <v>180</v>
      </c>
      <c r="H43" s="229">
        <f t="shared" si="5"/>
        <v>176</v>
      </c>
      <c r="I43" s="229">
        <f t="shared" si="5"/>
        <v>157</v>
      </c>
      <c r="J43" s="229">
        <f t="shared" si="5"/>
        <v>168</v>
      </c>
      <c r="K43" s="229">
        <f t="shared" si="5"/>
        <v>186</v>
      </c>
      <c r="L43" s="229">
        <f t="shared" si="5"/>
        <v>208</v>
      </c>
      <c r="M43" s="229">
        <f t="shared" si="5"/>
        <v>205</v>
      </c>
      <c r="N43" s="229">
        <f t="shared" si="5"/>
        <v>151</v>
      </c>
      <c r="O43" s="230">
        <f t="shared" si="5"/>
        <v>172</v>
      </c>
      <c r="P43" s="312">
        <f t="shared" si="2"/>
        <v>1983</v>
      </c>
    </row>
    <row r="46" spans="1:16" s="284" customFormat="1" ht="18.75">
      <c r="A46" s="6" t="s">
        <v>649</v>
      </c>
      <c r="B46" s="4"/>
      <c r="C46" s="28"/>
      <c r="D46" s="7"/>
      <c r="E46" s="7"/>
      <c r="F46" s="7"/>
      <c r="G46" s="5"/>
      <c r="H46" s="5"/>
      <c r="I46" s="316"/>
      <c r="J46" s="316"/>
      <c r="K46" s="316"/>
      <c r="L46" s="316"/>
      <c r="M46" s="316"/>
      <c r="N46" s="316"/>
      <c r="O46" s="316"/>
      <c r="P46" s="316"/>
    </row>
    <row r="47" spans="1:16" s="284" customFormat="1" ht="12.75">
      <c r="A47" s="12" t="s">
        <v>417</v>
      </c>
      <c r="B47" s="4"/>
      <c r="C47" s="28"/>
      <c r="D47" s="7"/>
      <c r="E47" s="7"/>
      <c r="F47" s="7"/>
      <c r="G47" s="316"/>
      <c r="H47" s="316"/>
      <c r="I47" s="316"/>
      <c r="J47" s="316"/>
      <c r="K47" s="316"/>
      <c r="L47" s="316"/>
      <c r="M47" s="316"/>
      <c r="N47" s="316"/>
      <c r="O47" s="316"/>
      <c r="P47" s="316"/>
    </row>
    <row r="48" spans="1:16" s="284" customFormat="1" ht="12.75">
      <c r="A48" s="4" t="s">
        <v>623</v>
      </c>
      <c r="B48" s="4"/>
      <c r="C48" s="28"/>
      <c r="D48" s="7"/>
      <c r="E48" s="7"/>
      <c r="F48" s="7"/>
      <c r="G48" s="316"/>
      <c r="H48" s="316"/>
      <c r="I48" s="316"/>
      <c r="J48" s="316"/>
      <c r="K48" s="316"/>
      <c r="L48" s="316"/>
      <c r="M48" s="316"/>
      <c r="N48" s="316"/>
      <c r="O48" s="316"/>
      <c r="P48" s="316"/>
    </row>
    <row r="49" spans="1:16" s="284" customFormat="1" ht="9.75" customHeight="1" thickBot="1">
      <c r="A49" s="4"/>
      <c r="B49" s="4"/>
      <c r="C49" s="28"/>
      <c r="D49" s="7"/>
      <c r="E49" s="7"/>
      <c r="F49" s="7"/>
      <c r="G49" s="316"/>
      <c r="H49" s="316"/>
      <c r="I49" s="316"/>
      <c r="J49" s="316"/>
      <c r="K49" s="316"/>
      <c r="L49" s="316"/>
      <c r="M49" s="316"/>
      <c r="N49" s="316"/>
      <c r="O49" s="316"/>
      <c r="P49" s="316"/>
    </row>
    <row r="50" spans="1:16" s="284" customFormat="1" ht="13.5" thickBot="1">
      <c r="A50" s="4"/>
      <c r="B50" s="4"/>
      <c r="C50" s="28"/>
      <c r="D50" s="579">
        <v>2007</v>
      </c>
      <c r="E50" s="580"/>
      <c r="F50" s="580"/>
      <c r="G50" s="580"/>
      <c r="H50" s="580"/>
      <c r="I50" s="580"/>
      <c r="J50" s="580"/>
      <c r="K50" s="580"/>
      <c r="L50" s="580"/>
      <c r="M50" s="580"/>
      <c r="N50" s="580"/>
      <c r="O50" s="580"/>
      <c r="P50" s="581"/>
    </row>
    <row r="51" spans="1:16" ht="48" thickBot="1">
      <c r="A51" s="4"/>
      <c r="B51" s="4"/>
      <c r="C51" s="28"/>
      <c r="D51" s="287" t="s">
        <v>248</v>
      </c>
      <c r="E51" s="288" t="s">
        <v>249</v>
      </c>
      <c r="F51" s="288" t="s">
        <v>250</v>
      </c>
      <c r="G51" s="288" t="s">
        <v>251</v>
      </c>
      <c r="H51" s="288" t="s">
        <v>252</v>
      </c>
      <c r="I51" s="288" t="s">
        <v>253</v>
      </c>
      <c r="J51" s="288" t="s">
        <v>254</v>
      </c>
      <c r="K51" s="288" t="s">
        <v>255</v>
      </c>
      <c r="L51" s="288" t="s">
        <v>256</v>
      </c>
      <c r="M51" s="288" t="s">
        <v>257</v>
      </c>
      <c r="N51" s="288" t="s">
        <v>258</v>
      </c>
      <c r="O51" s="289" t="s">
        <v>259</v>
      </c>
      <c r="P51" s="235" t="s">
        <v>44</v>
      </c>
    </row>
    <row r="52" spans="1:16" ht="18" customHeight="1">
      <c r="A52" s="682" t="s">
        <v>418</v>
      </c>
      <c r="B52" s="685" t="s">
        <v>419</v>
      </c>
      <c r="C52" s="300" t="s">
        <v>423</v>
      </c>
      <c r="D52" s="56">
        <v>37</v>
      </c>
      <c r="E52" s="57">
        <v>21</v>
      </c>
      <c r="F52" s="57">
        <v>41</v>
      </c>
      <c r="G52" s="269">
        <v>43</v>
      </c>
      <c r="H52" s="269">
        <v>19</v>
      </c>
      <c r="I52" s="269">
        <v>44</v>
      </c>
      <c r="J52" s="269">
        <v>35</v>
      </c>
      <c r="K52" s="269">
        <v>50</v>
      </c>
      <c r="L52" s="269">
        <v>46</v>
      </c>
      <c r="M52" s="269">
        <v>61</v>
      </c>
      <c r="N52" s="269">
        <v>39</v>
      </c>
      <c r="O52" s="301">
        <v>40</v>
      </c>
      <c r="P52" s="302">
        <f>SUM(D52:O52)</f>
        <v>476</v>
      </c>
    </row>
    <row r="53" spans="1:16" ht="18" customHeight="1">
      <c r="A53" s="683"/>
      <c r="B53" s="686"/>
      <c r="C53" s="304" t="s">
        <v>424</v>
      </c>
      <c r="D53" s="53">
        <v>5</v>
      </c>
      <c r="E53" s="54">
        <v>1</v>
      </c>
      <c r="F53" s="54">
        <v>1</v>
      </c>
      <c r="G53" s="58">
        <v>2</v>
      </c>
      <c r="H53" s="58">
        <v>0</v>
      </c>
      <c r="I53" s="58">
        <v>6</v>
      </c>
      <c r="J53" s="58">
        <v>3</v>
      </c>
      <c r="K53" s="58">
        <v>4</v>
      </c>
      <c r="L53" s="58">
        <v>4</v>
      </c>
      <c r="M53" s="58">
        <v>7</v>
      </c>
      <c r="N53" s="58">
        <v>2</v>
      </c>
      <c r="O53" s="59">
        <v>5</v>
      </c>
      <c r="P53" s="305">
        <f aca="true" t="shared" si="6" ref="P53:P66">SUM(D53:O53)</f>
        <v>40</v>
      </c>
    </row>
    <row r="54" spans="1:16" ht="18" customHeight="1" thickBot="1">
      <c r="A54" s="683"/>
      <c r="B54" s="687"/>
      <c r="C54" s="306" t="s">
        <v>425</v>
      </c>
      <c r="D54" s="93">
        <v>46</v>
      </c>
      <c r="E54" s="65">
        <v>53</v>
      </c>
      <c r="F54" s="65">
        <v>47</v>
      </c>
      <c r="G54" s="188">
        <v>57</v>
      </c>
      <c r="H54" s="188">
        <v>31</v>
      </c>
      <c r="I54" s="188">
        <v>61</v>
      </c>
      <c r="J54" s="188">
        <v>46</v>
      </c>
      <c r="K54" s="188">
        <v>62</v>
      </c>
      <c r="L54" s="188">
        <v>65</v>
      </c>
      <c r="M54" s="188">
        <v>71</v>
      </c>
      <c r="N54" s="188">
        <v>45</v>
      </c>
      <c r="O54" s="307">
        <v>64</v>
      </c>
      <c r="P54" s="308">
        <f t="shared" si="6"/>
        <v>648</v>
      </c>
    </row>
    <row r="55" spans="1:16" ht="18" customHeight="1">
      <c r="A55" s="683"/>
      <c r="B55" s="688" t="s">
        <v>420</v>
      </c>
      <c r="C55" s="300" t="s">
        <v>423</v>
      </c>
      <c r="D55" s="56">
        <v>7</v>
      </c>
      <c r="E55" s="57">
        <v>9</v>
      </c>
      <c r="F55" s="57">
        <v>13</v>
      </c>
      <c r="G55" s="269">
        <v>9</v>
      </c>
      <c r="H55" s="269">
        <v>10</v>
      </c>
      <c r="I55" s="269">
        <v>6</v>
      </c>
      <c r="J55" s="269">
        <v>11</v>
      </c>
      <c r="K55" s="269">
        <v>11</v>
      </c>
      <c r="L55" s="269">
        <v>14</v>
      </c>
      <c r="M55" s="269">
        <v>7</v>
      </c>
      <c r="N55" s="269">
        <v>7</v>
      </c>
      <c r="O55" s="301">
        <v>11</v>
      </c>
      <c r="P55" s="302">
        <f t="shared" si="6"/>
        <v>115</v>
      </c>
    </row>
    <row r="56" spans="1:16" ht="18" customHeight="1">
      <c r="A56" s="683"/>
      <c r="B56" s="689"/>
      <c r="C56" s="304" t="s">
        <v>424</v>
      </c>
      <c r="D56" s="53">
        <v>3</v>
      </c>
      <c r="E56" s="54">
        <v>2</v>
      </c>
      <c r="F56" s="54">
        <v>1</v>
      </c>
      <c r="G56" s="58">
        <v>2</v>
      </c>
      <c r="H56" s="58">
        <v>0</v>
      </c>
      <c r="I56" s="58">
        <v>0</v>
      </c>
      <c r="J56" s="58">
        <v>1</v>
      </c>
      <c r="K56" s="58">
        <v>0</v>
      </c>
      <c r="L56" s="58">
        <v>0</v>
      </c>
      <c r="M56" s="58">
        <v>0</v>
      </c>
      <c r="N56" s="58">
        <v>2</v>
      </c>
      <c r="O56" s="59">
        <v>2</v>
      </c>
      <c r="P56" s="305">
        <f t="shared" si="6"/>
        <v>13</v>
      </c>
    </row>
    <row r="57" spans="1:16" ht="18" customHeight="1" thickBot="1">
      <c r="A57" s="683"/>
      <c r="B57" s="690"/>
      <c r="C57" s="306" t="s">
        <v>425</v>
      </c>
      <c r="D57" s="93">
        <v>5</v>
      </c>
      <c r="E57" s="65">
        <v>9</v>
      </c>
      <c r="F57" s="65">
        <v>12</v>
      </c>
      <c r="G57" s="188">
        <v>9</v>
      </c>
      <c r="H57" s="188">
        <v>12</v>
      </c>
      <c r="I57" s="188">
        <v>6</v>
      </c>
      <c r="J57" s="188">
        <v>11</v>
      </c>
      <c r="K57" s="188">
        <v>10</v>
      </c>
      <c r="L57" s="188">
        <v>16</v>
      </c>
      <c r="M57" s="188">
        <v>9</v>
      </c>
      <c r="N57" s="188">
        <v>8</v>
      </c>
      <c r="O57" s="307">
        <v>9</v>
      </c>
      <c r="P57" s="308">
        <f t="shared" si="6"/>
        <v>116</v>
      </c>
    </row>
    <row r="58" spans="1:16" ht="18" customHeight="1">
      <c r="A58" s="683"/>
      <c r="B58" s="688" t="s">
        <v>421</v>
      </c>
      <c r="C58" s="300" t="s">
        <v>423</v>
      </c>
      <c r="D58" s="56">
        <v>0</v>
      </c>
      <c r="E58" s="57">
        <v>3</v>
      </c>
      <c r="F58" s="57">
        <v>3</v>
      </c>
      <c r="G58" s="269">
        <v>1</v>
      </c>
      <c r="H58" s="269">
        <v>2</v>
      </c>
      <c r="I58" s="269">
        <v>3</v>
      </c>
      <c r="J58" s="269">
        <v>0</v>
      </c>
      <c r="K58" s="269">
        <v>2</v>
      </c>
      <c r="L58" s="269">
        <v>0</v>
      </c>
      <c r="M58" s="269">
        <v>0</v>
      </c>
      <c r="N58" s="269">
        <v>0</v>
      </c>
      <c r="O58" s="301">
        <v>0</v>
      </c>
      <c r="P58" s="302">
        <f t="shared" si="6"/>
        <v>14</v>
      </c>
    </row>
    <row r="59" spans="1:16" ht="18" customHeight="1">
      <c r="A59" s="683"/>
      <c r="B59" s="689"/>
      <c r="C59" s="304" t="s">
        <v>424</v>
      </c>
      <c r="D59" s="53">
        <v>0</v>
      </c>
      <c r="E59" s="54">
        <v>1</v>
      </c>
      <c r="F59" s="54">
        <v>1</v>
      </c>
      <c r="G59" s="58">
        <v>1</v>
      </c>
      <c r="H59" s="58">
        <v>0</v>
      </c>
      <c r="I59" s="58">
        <v>1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9">
        <v>0</v>
      </c>
      <c r="P59" s="305">
        <f t="shared" si="6"/>
        <v>4</v>
      </c>
    </row>
    <row r="60" spans="1:16" ht="18" customHeight="1" thickBot="1">
      <c r="A60" s="683"/>
      <c r="B60" s="690"/>
      <c r="C60" s="306" t="s">
        <v>425</v>
      </c>
      <c r="D60" s="93">
        <v>0</v>
      </c>
      <c r="E60" s="65">
        <v>2</v>
      </c>
      <c r="F60" s="65">
        <v>1</v>
      </c>
      <c r="G60" s="188">
        <v>0</v>
      </c>
      <c r="H60" s="188">
        <v>2</v>
      </c>
      <c r="I60" s="188">
        <v>2</v>
      </c>
      <c r="J60" s="188">
        <v>0</v>
      </c>
      <c r="K60" s="188">
        <v>0</v>
      </c>
      <c r="L60" s="188">
        <v>0</v>
      </c>
      <c r="M60" s="188">
        <v>0</v>
      </c>
      <c r="N60" s="188">
        <v>0</v>
      </c>
      <c r="O60" s="307">
        <v>0</v>
      </c>
      <c r="P60" s="308">
        <f t="shared" si="6"/>
        <v>7</v>
      </c>
    </row>
    <row r="61" spans="1:16" ht="18" customHeight="1">
      <c r="A61" s="683"/>
      <c r="B61" s="688" t="s">
        <v>422</v>
      </c>
      <c r="C61" s="300" t="s">
        <v>423</v>
      </c>
      <c r="D61" s="56">
        <v>15</v>
      </c>
      <c r="E61" s="57">
        <v>6</v>
      </c>
      <c r="F61" s="57">
        <v>29</v>
      </c>
      <c r="G61" s="269">
        <v>13</v>
      </c>
      <c r="H61" s="269">
        <v>5</v>
      </c>
      <c r="I61" s="269">
        <v>5</v>
      </c>
      <c r="J61" s="269">
        <v>8</v>
      </c>
      <c r="K61" s="269">
        <v>5</v>
      </c>
      <c r="L61" s="269">
        <v>11</v>
      </c>
      <c r="M61" s="269">
        <v>12</v>
      </c>
      <c r="N61" s="269">
        <v>10</v>
      </c>
      <c r="O61" s="301">
        <v>2</v>
      </c>
      <c r="P61" s="302">
        <f t="shared" si="6"/>
        <v>121</v>
      </c>
    </row>
    <row r="62" spans="1:16" ht="18" customHeight="1">
      <c r="A62" s="683"/>
      <c r="B62" s="689"/>
      <c r="C62" s="304" t="s">
        <v>424</v>
      </c>
      <c r="D62" s="53">
        <v>0</v>
      </c>
      <c r="E62" s="54">
        <v>2</v>
      </c>
      <c r="F62" s="54">
        <v>0</v>
      </c>
      <c r="G62" s="58">
        <v>1</v>
      </c>
      <c r="H62" s="58">
        <v>0</v>
      </c>
      <c r="I62" s="58">
        <v>1</v>
      </c>
      <c r="J62" s="58">
        <v>2</v>
      </c>
      <c r="K62" s="58">
        <v>1</v>
      </c>
      <c r="L62" s="58">
        <v>1</v>
      </c>
      <c r="M62" s="58">
        <v>2</v>
      </c>
      <c r="N62" s="58">
        <v>2</v>
      </c>
      <c r="O62" s="59">
        <v>0</v>
      </c>
      <c r="P62" s="305">
        <f t="shared" si="6"/>
        <v>12</v>
      </c>
    </row>
    <row r="63" spans="1:16" ht="18" customHeight="1" thickBot="1">
      <c r="A63" s="683"/>
      <c r="B63" s="690"/>
      <c r="C63" s="306" t="s">
        <v>425</v>
      </c>
      <c r="D63" s="94">
        <v>6</v>
      </c>
      <c r="E63" s="55">
        <v>6</v>
      </c>
      <c r="F63" s="55">
        <v>14</v>
      </c>
      <c r="G63" s="250">
        <v>19</v>
      </c>
      <c r="H63" s="250">
        <v>7</v>
      </c>
      <c r="I63" s="250">
        <v>3</v>
      </c>
      <c r="J63" s="250">
        <v>9</v>
      </c>
      <c r="K63" s="250">
        <v>5</v>
      </c>
      <c r="L63" s="250">
        <v>10</v>
      </c>
      <c r="M63" s="250">
        <v>10</v>
      </c>
      <c r="N63" s="250">
        <v>10</v>
      </c>
      <c r="O63" s="309">
        <v>3</v>
      </c>
      <c r="P63" s="310">
        <f t="shared" si="6"/>
        <v>102</v>
      </c>
    </row>
    <row r="64" spans="1:16" ht="18" customHeight="1" thickBot="1">
      <c r="A64" s="683"/>
      <c r="B64" s="689" t="s">
        <v>64</v>
      </c>
      <c r="C64" s="311" t="s">
        <v>423</v>
      </c>
      <c r="D64" s="224">
        <f>D52+D55+D58+D61</f>
        <v>59</v>
      </c>
      <c r="E64" s="229">
        <f aca="true" t="shared" si="7" ref="E64:O64">E52+E55+E58+E61</f>
        <v>39</v>
      </c>
      <c r="F64" s="229">
        <f t="shared" si="7"/>
        <v>86</v>
      </c>
      <c r="G64" s="229">
        <f t="shared" si="7"/>
        <v>66</v>
      </c>
      <c r="H64" s="229">
        <f t="shared" si="7"/>
        <v>36</v>
      </c>
      <c r="I64" s="229">
        <f t="shared" si="7"/>
        <v>58</v>
      </c>
      <c r="J64" s="229">
        <f t="shared" si="7"/>
        <v>54</v>
      </c>
      <c r="K64" s="229">
        <f t="shared" si="7"/>
        <v>68</v>
      </c>
      <c r="L64" s="229">
        <f t="shared" si="7"/>
        <v>71</v>
      </c>
      <c r="M64" s="229">
        <f t="shared" si="7"/>
        <v>80</v>
      </c>
      <c r="N64" s="229">
        <f t="shared" si="7"/>
        <v>56</v>
      </c>
      <c r="O64" s="230">
        <f t="shared" si="7"/>
        <v>53</v>
      </c>
      <c r="P64" s="312">
        <f t="shared" si="6"/>
        <v>726</v>
      </c>
    </row>
    <row r="65" spans="1:16" ht="18" customHeight="1" thickBot="1">
      <c r="A65" s="683"/>
      <c r="B65" s="689"/>
      <c r="C65" s="311" t="s">
        <v>424</v>
      </c>
      <c r="D65" s="224">
        <f>D53+D56+D59+D62</f>
        <v>8</v>
      </c>
      <c r="E65" s="229">
        <f aca="true" t="shared" si="8" ref="E65:O65">E53+E56+E59+E62</f>
        <v>6</v>
      </c>
      <c r="F65" s="229">
        <f t="shared" si="8"/>
        <v>3</v>
      </c>
      <c r="G65" s="229">
        <f t="shared" si="8"/>
        <v>6</v>
      </c>
      <c r="H65" s="229">
        <f t="shared" si="8"/>
        <v>0</v>
      </c>
      <c r="I65" s="229">
        <f t="shared" si="8"/>
        <v>8</v>
      </c>
      <c r="J65" s="229">
        <f t="shared" si="8"/>
        <v>6</v>
      </c>
      <c r="K65" s="229">
        <f t="shared" si="8"/>
        <v>5</v>
      </c>
      <c r="L65" s="229">
        <f t="shared" si="8"/>
        <v>5</v>
      </c>
      <c r="M65" s="229">
        <f t="shared" si="8"/>
        <v>9</v>
      </c>
      <c r="N65" s="229">
        <f t="shared" si="8"/>
        <v>6</v>
      </c>
      <c r="O65" s="230">
        <f t="shared" si="8"/>
        <v>7</v>
      </c>
      <c r="P65" s="312">
        <f t="shared" si="6"/>
        <v>69</v>
      </c>
    </row>
    <row r="66" spans="1:16" ht="18" customHeight="1" thickBot="1">
      <c r="A66" s="684"/>
      <c r="B66" s="690"/>
      <c r="C66" s="313" t="s">
        <v>425</v>
      </c>
      <c r="D66" s="224">
        <f>D54+D57+D60+D63</f>
        <v>57</v>
      </c>
      <c r="E66" s="229">
        <f aca="true" t="shared" si="9" ref="E66:O66">E54+E57+E60+E63</f>
        <v>70</v>
      </c>
      <c r="F66" s="229">
        <f t="shared" si="9"/>
        <v>74</v>
      </c>
      <c r="G66" s="229">
        <f t="shared" si="9"/>
        <v>85</v>
      </c>
      <c r="H66" s="229">
        <f t="shared" si="9"/>
        <v>52</v>
      </c>
      <c r="I66" s="229">
        <f t="shared" si="9"/>
        <v>72</v>
      </c>
      <c r="J66" s="229">
        <f t="shared" si="9"/>
        <v>66</v>
      </c>
      <c r="K66" s="229">
        <f t="shared" si="9"/>
        <v>77</v>
      </c>
      <c r="L66" s="229">
        <f t="shared" si="9"/>
        <v>91</v>
      </c>
      <c r="M66" s="229">
        <f t="shared" si="9"/>
        <v>90</v>
      </c>
      <c r="N66" s="229">
        <f t="shared" si="9"/>
        <v>63</v>
      </c>
      <c r="O66" s="230">
        <f t="shared" si="9"/>
        <v>76</v>
      </c>
      <c r="P66" s="312">
        <f t="shared" si="6"/>
        <v>873</v>
      </c>
    </row>
    <row r="68" spans="1:16" s="284" customFormat="1" ht="18.75">
      <c r="A68" s="6" t="s">
        <v>650</v>
      </c>
      <c r="B68" s="4"/>
      <c r="C68" s="28"/>
      <c r="D68" s="7"/>
      <c r="E68" s="7"/>
      <c r="F68" s="7"/>
      <c r="G68" s="5"/>
      <c r="H68" s="5"/>
      <c r="I68" s="316"/>
      <c r="J68" s="316"/>
      <c r="K68" s="316"/>
      <c r="L68" s="316"/>
      <c r="M68" s="316"/>
      <c r="N68" s="316"/>
      <c r="O68" s="316"/>
      <c r="P68" s="316"/>
    </row>
    <row r="69" spans="1:16" s="284" customFormat="1" ht="12.75">
      <c r="A69" s="12" t="s">
        <v>417</v>
      </c>
      <c r="B69" s="4"/>
      <c r="C69" s="28"/>
      <c r="D69" s="7"/>
      <c r="E69" s="7"/>
      <c r="F69" s="7"/>
      <c r="G69" s="316"/>
      <c r="H69" s="316"/>
      <c r="I69" s="316"/>
      <c r="J69" s="316"/>
      <c r="K69" s="316"/>
      <c r="L69" s="316"/>
      <c r="M69" s="316"/>
      <c r="N69" s="316"/>
      <c r="O69" s="316"/>
      <c r="P69" s="316"/>
    </row>
    <row r="70" spans="1:16" s="284" customFormat="1" ht="12.75">
      <c r="A70" s="4" t="s">
        <v>623</v>
      </c>
      <c r="B70" s="4"/>
      <c r="C70" s="28"/>
      <c r="D70" s="7"/>
      <c r="E70" s="7"/>
      <c r="F70" s="7"/>
      <c r="G70" s="316"/>
      <c r="H70" s="316"/>
      <c r="I70" s="316"/>
      <c r="J70" s="316"/>
      <c r="K70" s="316"/>
      <c r="L70" s="316"/>
      <c r="M70" s="316"/>
      <c r="N70" s="316"/>
      <c r="O70" s="316"/>
      <c r="P70" s="316"/>
    </row>
    <row r="71" spans="1:16" s="284" customFormat="1" ht="9.75" customHeight="1" thickBot="1">
      <c r="A71" s="4"/>
      <c r="B71" s="4"/>
      <c r="C71" s="28"/>
      <c r="D71" s="7"/>
      <c r="E71" s="7"/>
      <c r="F71" s="7"/>
      <c r="G71" s="316"/>
      <c r="H71" s="316"/>
      <c r="I71" s="316"/>
      <c r="J71" s="316"/>
      <c r="K71" s="316"/>
      <c r="L71" s="316"/>
      <c r="M71" s="316"/>
      <c r="N71" s="316"/>
      <c r="O71" s="316"/>
      <c r="P71" s="316"/>
    </row>
    <row r="72" spans="1:16" s="284" customFormat="1" ht="13.5" thickBot="1">
      <c r="A72" s="4"/>
      <c r="B72" s="4"/>
      <c r="C72" s="28"/>
      <c r="D72" s="579">
        <v>2007</v>
      </c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O72" s="580"/>
      <c r="P72" s="581"/>
    </row>
    <row r="73" spans="1:16" ht="48" thickBot="1">
      <c r="A73" s="4"/>
      <c r="B73" s="4"/>
      <c r="C73" s="28"/>
      <c r="D73" s="287" t="s">
        <v>248</v>
      </c>
      <c r="E73" s="288" t="s">
        <v>249</v>
      </c>
      <c r="F73" s="288" t="s">
        <v>250</v>
      </c>
      <c r="G73" s="288" t="s">
        <v>251</v>
      </c>
      <c r="H73" s="288" t="s">
        <v>252</v>
      </c>
      <c r="I73" s="288" t="s">
        <v>253</v>
      </c>
      <c r="J73" s="288" t="s">
        <v>254</v>
      </c>
      <c r="K73" s="288" t="s">
        <v>255</v>
      </c>
      <c r="L73" s="288" t="s">
        <v>256</v>
      </c>
      <c r="M73" s="288" t="s">
        <v>257</v>
      </c>
      <c r="N73" s="288" t="s">
        <v>258</v>
      </c>
      <c r="O73" s="289" t="s">
        <v>259</v>
      </c>
      <c r="P73" s="235" t="s">
        <v>44</v>
      </c>
    </row>
    <row r="74" spans="1:16" ht="18" customHeight="1">
      <c r="A74" s="682" t="s">
        <v>418</v>
      </c>
      <c r="B74" s="685" t="s">
        <v>419</v>
      </c>
      <c r="C74" s="300" t="s">
        <v>423</v>
      </c>
      <c r="D74" s="56">
        <v>19</v>
      </c>
      <c r="E74" s="57">
        <v>24</v>
      </c>
      <c r="F74" s="57">
        <v>31</v>
      </c>
      <c r="G74" s="269">
        <v>18</v>
      </c>
      <c r="H74" s="269">
        <v>25</v>
      </c>
      <c r="I74" s="269">
        <v>29</v>
      </c>
      <c r="J74" s="269">
        <v>35</v>
      </c>
      <c r="K74" s="269">
        <v>46</v>
      </c>
      <c r="L74" s="269">
        <v>42</v>
      </c>
      <c r="M74" s="269">
        <v>34</v>
      </c>
      <c r="N74" s="269">
        <v>36</v>
      </c>
      <c r="O74" s="301">
        <v>23</v>
      </c>
      <c r="P74" s="302">
        <f>SUM(D74:O74)</f>
        <v>362</v>
      </c>
    </row>
    <row r="75" spans="1:16" ht="18" customHeight="1">
      <c r="A75" s="683"/>
      <c r="B75" s="686"/>
      <c r="C75" s="304" t="s">
        <v>424</v>
      </c>
      <c r="D75" s="53">
        <v>3</v>
      </c>
      <c r="E75" s="54">
        <v>2</v>
      </c>
      <c r="F75" s="54">
        <v>3</v>
      </c>
      <c r="G75" s="58">
        <v>1</v>
      </c>
      <c r="H75" s="58">
        <v>2</v>
      </c>
      <c r="I75" s="58">
        <v>2</v>
      </c>
      <c r="J75" s="58">
        <v>5</v>
      </c>
      <c r="K75" s="58">
        <v>12</v>
      </c>
      <c r="L75" s="58">
        <v>8</v>
      </c>
      <c r="M75" s="58">
        <v>1</v>
      </c>
      <c r="N75" s="58">
        <v>2</v>
      </c>
      <c r="O75" s="59">
        <v>1</v>
      </c>
      <c r="P75" s="305">
        <f aca="true" t="shared" si="10" ref="P75:P88">SUM(D75:O75)</f>
        <v>42</v>
      </c>
    </row>
    <row r="76" spans="1:16" ht="18" customHeight="1" thickBot="1">
      <c r="A76" s="683"/>
      <c r="B76" s="687"/>
      <c r="C76" s="306" t="s">
        <v>425</v>
      </c>
      <c r="D76" s="93">
        <v>22</v>
      </c>
      <c r="E76" s="65">
        <v>51</v>
      </c>
      <c r="F76" s="65">
        <v>47</v>
      </c>
      <c r="G76" s="188">
        <v>21</v>
      </c>
      <c r="H76" s="188">
        <v>37</v>
      </c>
      <c r="I76" s="188">
        <v>34</v>
      </c>
      <c r="J76" s="188">
        <v>63</v>
      </c>
      <c r="K76" s="188">
        <v>54</v>
      </c>
      <c r="L76" s="188">
        <v>47</v>
      </c>
      <c r="M76" s="188">
        <v>54</v>
      </c>
      <c r="N76" s="188">
        <v>55</v>
      </c>
      <c r="O76" s="307">
        <v>29</v>
      </c>
      <c r="P76" s="308">
        <f t="shared" si="10"/>
        <v>514</v>
      </c>
    </row>
    <row r="77" spans="1:16" ht="18" customHeight="1">
      <c r="A77" s="683"/>
      <c r="B77" s="688" t="s">
        <v>420</v>
      </c>
      <c r="C77" s="300" t="s">
        <v>423</v>
      </c>
      <c r="D77" s="56">
        <v>3</v>
      </c>
      <c r="E77" s="57">
        <v>1</v>
      </c>
      <c r="F77" s="57">
        <v>6</v>
      </c>
      <c r="G77" s="269">
        <v>9</v>
      </c>
      <c r="H77" s="269">
        <v>6</v>
      </c>
      <c r="I77" s="269">
        <v>10</v>
      </c>
      <c r="J77" s="269">
        <v>8</v>
      </c>
      <c r="K77" s="269">
        <v>10</v>
      </c>
      <c r="L77" s="269">
        <v>15</v>
      </c>
      <c r="M77" s="269">
        <v>7</v>
      </c>
      <c r="N77" s="269">
        <v>14</v>
      </c>
      <c r="O77" s="301">
        <v>6</v>
      </c>
      <c r="P77" s="302">
        <f t="shared" si="10"/>
        <v>95</v>
      </c>
    </row>
    <row r="78" spans="1:16" ht="18" customHeight="1">
      <c r="A78" s="683"/>
      <c r="B78" s="689"/>
      <c r="C78" s="304" t="s">
        <v>424</v>
      </c>
      <c r="D78" s="53">
        <v>0</v>
      </c>
      <c r="E78" s="54">
        <v>0</v>
      </c>
      <c r="F78" s="54">
        <v>0</v>
      </c>
      <c r="G78" s="58">
        <v>4</v>
      </c>
      <c r="H78" s="58">
        <v>3</v>
      </c>
      <c r="I78" s="58">
        <v>3</v>
      </c>
      <c r="J78" s="58">
        <v>1</v>
      </c>
      <c r="K78" s="58">
        <v>4</v>
      </c>
      <c r="L78" s="58">
        <v>3</v>
      </c>
      <c r="M78" s="58">
        <v>3</v>
      </c>
      <c r="N78" s="58">
        <v>3</v>
      </c>
      <c r="O78" s="59">
        <v>3</v>
      </c>
      <c r="P78" s="305">
        <f t="shared" si="10"/>
        <v>27</v>
      </c>
    </row>
    <row r="79" spans="1:16" ht="18" customHeight="1" thickBot="1">
      <c r="A79" s="683"/>
      <c r="B79" s="690"/>
      <c r="C79" s="306" t="s">
        <v>425</v>
      </c>
      <c r="D79" s="93">
        <v>4</v>
      </c>
      <c r="E79" s="65">
        <v>2</v>
      </c>
      <c r="F79" s="65">
        <v>12</v>
      </c>
      <c r="G79" s="188">
        <v>5</v>
      </c>
      <c r="H79" s="188">
        <v>4</v>
      </c>
      <c r="I79" s="188">
        <v>12</v>
      </c>
      <c r="J79" s="188">
        <v>7</v>
      </c>
      <c r="K79" s="188">
        <v>8</v>
      </c>
      <c r="L79" s="188">
        <v>10</v>
      </c>
      <c r="M79" s="188">
        <v>3</v>
      </c>
      <c r="N79" s="188">
        <v>8</v>
      </c>
      <c r="O79" s="307">
        <v>4</v>
      </c>
      <c r="P79" s="308">
        <f t="shared" si="10"/>
        <v>79</v>
      </c>
    </row>
    <row r="80" spans="1:16" ht="18" customHeight="1">
      <c r="A80" s="683"/>
      <c r="B80" s="688" t="s">
        <v>421</v>
      </c>
      <c r="C80" s="300" t="s">
        <v>423</v>
      </c>
      <c r="D80" s="56">
        <v>0</v>
      </c>
      <c r="E80" s="57">
        <v>0</v>
      </c>
      <c r="F80" s="57">
        <v>3</v>
      </c>
      <c r="G80" s="269">
        <v>1</v>
      </c>
      <c r="H80" s="269">
        <v>0</v>
      </c>
      <c r="I80" s="269">
        <v>3</v>
      </c>
      <c r="J80" s="269">
        <v>2</v>
      </c>
      <c r="K80" s="269">
        <v>2</v>
      </c>
      <c r="L80" s="269">
        <v>2</v>
      </c>
      <c r="M80" s="269">
        <v>2</v>
      </c>
      <c r="N80" s="269">
        <v>3</v>
      </c>
      <c r="O80" s="301">
        <v>2</v>
      </c>
      <c r="P80" s="302">
        <f t="shared" si="10"/>
        <v>20</v>
      </c>
    </row>
    <row r="81" spans="1:16" ht="18" customHeight="1">
      <c r="A81" s="683"/>
      <c r="B81" s="689"/>
      <c r="C81" s="304" t="s">
        <v>424</v>
      </c>
      <c r="D81" s="53">
        <v>0</v>
      </c>
      <c r="E81" s="54">
        <v>0</v>
      </c>
      <c r="F81" s="54">
        <v>1</v>
      </c>
      <c r="G81" s="58">
        <v>0</v>
      </c>
      <c r="H81" s="58">
        <v>0</v>
      </c>
      <c r="I81" s="58">
        <v>0</v>
      </c>
      <c r="J81" s="58">
        <v>1</v>
      </c>
      <c r="K81" s="58">
        <v>2</v>
      </c>
      <c r="L81" s="58">
        <v>0</v>
      </c>
      <c r="M81" s="58">
        <v>0</v>
      </c>
      <c r="N81" s="58">
        <v>0</v>
      </c>
      <c r="O81" s="59">
        <v>1</v>
      </c>
      <c r="P81" s="305">
        <f t="shared" si="10"/>
        <v>5</v>
      </c>
    </row>
    <row r="82" spans="1:16" ht="18" customHeight="1" thickBot="1">
      <c r="A82" s="683"/>
      <c r="B82" s="690"/>
      <c r="C82" s="306" t="s">
        <v>425</v>
      </c>
      <c r="D82" s="93">
        <v>1</v>
      </c>
      <c r="E82" s="65">
        <v>0</v>
      </c>
      <c r="F82" s="65">
        <v>1</v>
      </c>
      <c r="G82" s="188">
        <v>0</v>
      </c>
      <c r="H82" s="188">
        <v>0</v>
      </c>
      <c r="I82" s="188">
        <v>5</v>
      </c>
      <c r="J82" s="188">
        <v>1</v>
      </c>
      <c r="K82" s="188">
        <v>0</v>
      </c>
      <c r="L82" s="188">
        <v>2</v>
      </c>
      <c r="M82" s="188">
        <v>3</v>
      </c>
      <c r="N82" s="188">
        <v>3</v>
      </c>
      <c r="O82" s="307">
        <v>2</v>
      </c>
      <c r="P82" s="308">
        <f t="shared" si="10"/>
        <v>18</v>
      </c>
    </row>
    <row r="83" spans="1:16" ht="18" customHeight="1">
      <c r="A83" s="683"/>
      <c r="B83" s="688" t="s">
        <v>422</v>
      </c>
      <c r="C83" s="300" t="s">
        <v>423</v>
      </c>
      <c r="D83" s="56">
        <v>8</v>
      </c>
      <c r="E83" s="57">
        <v>3</v>
      </c>
      <c r="F83" s="57">
        <v>8</v>
      </c>
      <c r="G83" s="269">
        <v>10</v>
      </c>
      <c r="H83" s="269">
        <v>2</v>
      </c>
      <c r="I83" s="269">
        <v>5</v>
      </c>
      <c r="J83" s="269">
        <v>12</v>
      </c>
      <c r="K83" s="269">
        <v>12</v>
      </c>
      <c r="L83" s="269">
        <v>10</v>
      </c>
      <c r="M83" s="269">
        <v>9</v>
      </c>
      <c r="N83" s="269">
        <v>8</v>
      </c>
      <c r="O83" s="301">
        <v>6</v>
      </c>
      <c r="P83" s="302">
        <f t="shared" si="10"/>
        <v>93</v>
      </c>
    </row>
    <row r="84" spans="1:16" ht="18" customHeight="1">
      <c r="A84" s="683"/>
      <c r="B84" s="689"/>
      <c r="C84" s="304" t="s">
        <v>424</v>
      </c>
      <c r="D84" s="53">
        <v>0</v>
      </c>
      <c r="E84" s="54">
        <v>0</v>
      </c>
      <c r="F84" s="54">
        <v>1</v>
      </c>
      <c r="G84" s="58">
        <v>1</v>
      </c>
      <c r="H84" s="58">
        <v>0</v>
      </c>
      <c r="I84" s="58">
        <v>0</v>
      </c>
      <c r="J84" s="58">
        <v>1</v>
      </c>
      <c r="K84" s="58">
        <v>2</v>
      </c>
      <c r="L84" s="58">
        <v>2</v>
      </c>
      <c r="M84" s="58">
        <v>1</v>
      </c>
      <c r="N84" s="58">
        <v>1</v>
      </c>
      <c r="O84" s="59">
        <v>2</v>
      </c>
      <c r="P84" s="305">
        <f t="shared" si="10"/>
        <v>11</v>
      </c>
    </row>
    <row r="85" spans="1:16" ht="18" customHeight="1" thickBot="1">
      <c r="A85" s="683"/>
      <c r="B85" s="690"/>
      <c r="C85" s="306" t="s">
        <v>425</v>
      </c>
      <c r="D85" s="94">
        <v>7</v>
      </c>
      <c r="E85" s="55">
        <v>3</v>
      </c>
      <c r="F85" s="55">
        <v>9</v>
      </c>
      <c r="G85" s="250">
        <v>9</v>
      </c>
      <c r="H85" s="250">
        <v>1</v>
      </c>
      <c r="I85" s="250">
        <v>6</v>
      </c>
      <c r="J85" s="250">
        <v>15</v>
      </c>
      <c r="K85" s="250">
        <v>14</v>
      </c>
      <c r="L85" s="250">
        <v>10</v>
      </c>
      <c r="M85" s="250">
        <v>12</v>
      </c>
      <c r="N85" s="250">
        <v>10</v>
      </c>
      <c r="O85" s="309">
        <v>7</v>
      </c>
      <c r="P85" s="310">
        <f t="shared" si="10"/>
        <v>103</v>
      </c>
    </row>
    <row r="86" spans="1:16" ht="18" customHeight="1" thickBot="1">
      <c r="A86" s="683"/>
      <c r="B86" s="689" t="s">
        <v>64</v>
      </c>
      <c r="C86" s="311" t="s">
        <v>423</v>
      </c>
      <c r="D86" s="224">
        <f>D74+D77+D80+D83</f>
        <v>30</v>
      </c>
      <c r="E86" s="229">
        <f aca="true" t="shared" si="11" ref="E86:O86">E74+E77+E80+E83</f>
        <v>28</v>
      </c>
      <c r="F86" s="229">
        <f t="shared" si="11"/>
        <v>48</v>
      </c>
      <c r="G86" s="229">
        <f t="shared" si="11"/>
        <v>38</v>
      </c>
      <c r="H86" s="229">
        <f t="shared" si="11"/>
        <v>33</v>
      </c>
      <c r="I86" s="229">
        <f t="shared" si="11"/>
        <v>47</v>
      </c>
      <c r="J86" s="229">
        <f t="shared" si="11"/>
        <v>57</v>
      </c>
      <c r="K86" s="229">
        <f t="shared" si="11"/>
        <v>70</v>
      </c>
      <c r="L86" s="229">
        <f t="shared" si="11"/>
        <v>69</v>
      </c>
      <c r="M86" s="229">
        <f t="shared" si="11"/>
        <v>52</v>
      </c>
      <c r="N86" s="229">
        <f t="shared" si="11"/>
        <v>61</v>
      </c>
      <c r="O86" s="230">
        <f t="shared" si="11"/>
        <v>37</v>
      </c>
      <c r="P86" s="312">
        <f t="shared" si="10"/>
        <v>570</v>
      </c>
    </row>
    <row r="87" spans="1:16" ht="18" customHeight="1" thickBot="1">
      <c r="A87" s="683"/>
      <c r="B87" s="689"/>
      <c r="C87" s="311" t="s">
        <v>424</v>
      </c>
      <c r="D87" s="224">
        <f>D75+D78+D81+D84</f>
        <v>3</v>
      </c>
      <c r="E87" s="229">
        <f aca="true" t="shared" si="12" ref="E87:O87">E75+E78+E81+E84</f>
        <v>2</v>
      </c>
      <c r="F87" s="229">
        <f t="shared" si="12"/>
        <v>5</v>
      </c>
      <c r="G87" s="229">
        <f t="shared" si="12"/>
        <v>6</v>
      </c>
      <c r="H87" s="229">
        <f t="shared" si="12"/>
        <v>5</v>
      </c>
      <c r="I87" s="229">
        <f t="shared" si="12"/>
        <v>5</v>
      </c>
      <c r="J87" s="229">
        <f t="shared" si="12"/>
        <v>8</v>
      </c>
      <c r="K87" s="229">
        <f t="shared" si="12"/>
        <v>20</v>
      </c>
      <c r="L87" s="229">
        <f t="shared" si="12"/>
        <v>13</v>
      </c>
      <c r="M87" s="229">
        <f t="shared" si="12"/>
        <v>5</v>
      </c>
      <c r="N87" s="229">
        <f t="shared" si="12"/>
        <v>6</v>
      </c>
      <c r="O87" s="230">
        <f t="shared" si="12"/>
        <v>7</v>
      </c>
      <c r="P87" s="312">
        <f t="shared" si="10"/>
        <v>85</v>
      </c>
    </row>
    <row r="88" spans="1:16" ht="18" customHeight="1" thickBot="1">
      <c r="A88" s="684"/>
      <c r="B88" s="690"/>
      <c r="C88" s="313" t="s">
        <v>425</v>
      </c>
      <c r="D88" s="224">
        <f>D76+D79+D82+D85</f>
        <v>34</v>
      </c>
      <c r="E88" s="229">
        <f aca="true" t="shared" si="13" ref="E88:O88">E76+E79+E82+E85</f>
        <v>56</v>
      </c>
      <c r="F88" s="229">
        <f t="shared" si="13"/>
        <v>69</v>
      </c>
      <c r="G88" s="229">
        <f t="shared" si="13"/>
        <v>35</v>
      </c>
      <c r="H88" s="229">
        <f t="shared" si="13"/>
        <v>42</v>
      </c>
      <c r="I88" s="229">
        <f t="shared" si="13"/>
        <v>57</v>
      </c>
      <c r="J88" s="229">
        <f t="shared" si="13"/>
        <v>86</v>
      </c>
      <c r="K88" s="229">
        <f t="shared" si="13"/>
        <v>76</v>
      </c>
      <c r="L88" s="229">
        <f t="shared" si="13"/>
        <v>69</v>
      </c>
      <c r="M88" s="229">
        <f t="shared" si="13"/>
        <v>72</v>
      </c>
      <c r="N88" s="229">
        <f t="shared" si="13"/>
        <v>76</v>
      </c>
      <c r="O88" s="230">
        <f t="shared" si="13"/>
        <v>42</v>
      </c>
      <c r="P88" s="312">
        <f t="shared" si="10"/>
        <v>714</v>
      </c>
    </row>
    <row r="91" spans="1:16" s="284" customFormat="1" ht="18.75">
      <c r="A91" s="6" t="s">
        <v>651</v>
      </c>
      <c r="B91" s="4"/>
      <c r="C91" s="28"/>
      <c r="D91" s="7"/>
      <c r="E91" s="7"/>
      <c r="F91" s="7"/>
      <c r="G91" s="5"/>
      <c r="H91" s="5"/>
      <c r="I91" s="316"/>
      <c r="J91" s="316"/>
      <c r="K91" s="316"/>
      <c r="L91" s="316"/>
      <c r="M91" s="316"/>
      <c r="N91" s="316"/>
      <c r="O91" s="316"/>
      <c r="P91" s="316"/>
    </row>
    <row r="92" spans="1:16" s="284" customFormat="1" ht="12.75">
      <c r="A92" s="12" t="s">
        <v>417</v>
      </c>
      <c r="B92" s="4"/>
      <c r="C92" s="28"/>
      <c r="D92" s="7"/>
      <c r="E92" s="7"/>
      <c r="F92" s="7"/>
      <c r="G92" s="316"/>
      <c r="H92" s="316"/>
      <c r="I92" s="316"/>
      <c r="J92" s="316"/>
      <c r="K92" s="316"/>
      <c r="L92" s="316"/>
      <c r="M92" s="316"/>
      <c r="N92" s="316"/>
      <c r="O92" s="316"/>
      <c r="P92" s="316"/>
    </row>
    <row r="93" spans="1:16" s="284" customFormat="1" ht="12.75">
      <c r="A93" s="4" t="s">
        <v>623</v>
      </c>
      <c r="B93" s="4"/>
      <c r="C93" s="28"/>
      <c r="D93" s="7"/>
      <c r="E93" s="7"/>
      <c r="F93" s="7"/>
      <c r="G93" s="316"/>
      <c r="H93" s="316"/>
      <c r="I93" s="316"/>
      <c r="J93" s="316"/>
      <c r="K93" s="316"/>
      <c r="L93" s="316"/>
      <c r="M93" s="316"/>
      <c r="N93" s="316"/>
      <c r="O93" s="316"/>
      <c r="P93" s="316"/>
    </row>
    <row r="94" spans="1:16" s="284" customFormat="1" ht="9.75" customHeight="1" thickBot="1">
      <c r="A94" s="4"/>
      <c r="B94" s="4"/>
      <c r="C94" s="28"/>
      <c r="D94" s="7"/>
      <c r="E94" s="7"/>
      <c r="F94" s="7"/>
      <c r="G94" s="316"/>
      <c r="H94" s="316"/>
      <c r="I94" s="316"/>
      <c r="J94" s="316"/>
      <c r="K94" s="316"/>
      <c r="L94" s="316"/>
      <c r="M94" s="316"/>
      <c r="N94" s="316"/>
      <c r="O94" s="316"/>
      <c r="P94" s="316"/>
    </row>
    <row r="95" spans="1:16" s="284" customFormat="1" ht="13.5" thickBot="1">
      <c r="A95" s="4"/>
      <c r="B95" s="4"/>
      <c r="C95" s="28"/>
      <c r="D95" s="579">
        <v>2007</v>
      </c>
      <c r="E95" s="580"/>
      <c r="F95" s="580"/>
      <c r="G95" s="580"/>
      <c r="H95" s="580"/>
      <c r="I95" s="580"/>
      <c r="J95" s="580"/>
      <c r="K95" s="580"/>
      <c r="L95" s="580"/>
      <c r="M95" s="580"/>
      <c r="N95" s="580"/>
      <c r="O95" s="580"/>
      <c r="P95" s="581"/>
    </row>
    <row r="96" spans="1:16" ht="48" thickBot="1">
      <c r="A96" s="4"/>
      <c r="B96" s="4"/>
      <c r="C96" s="28"/>
      <c r="D96" s="287" t="s">
        <v>248</v>
      </c>
      <c r="E96" s="288" t="s">
        <v>249</v>
      </c>
      <c r="F96" s="288" t="s">
        <v>250</v>
      </c>
      <c r="G96" s="288" t="s">
        <v>251</v>
      </c>
      <c r="H96" s="288" t="s">
        <v>252</v>
      </c>
      <c r="I96" s="288" t="s">
        <v>253</v>
      </c>
      <c r="J96" s="288" t="s">
        <v>254</v>
      </c>
      <c r="K96" s="288" t="s">
        <v>255</v>
      </c>
      <c r="L96" s="288" t="s">
        <v>256</v>
      </c>
      <c r="M96" s="288" t="s">
        <v>257</v>
      </c>
      <c r="N96" s="288" t="s">
        <v>258</v>
      </c>
      <c r="O96" s="289" t="s">
        <v>259</v>
      </c>
      <c r="P96" s="235" t="s">
        <v>44</v>
      </c>
    </row>
    <row r="97" spans="1:16" ht="18" customHeight="1">
      <c r="A97" s="682" t="s">
        <v>418</v>
      </c>
      <c r="B97" s="685" t="s">
        <v>419</v>
      </c>
      <c r="C97" s="300" t="s">
        <v>423</v>
      </c>
      <c r="D97" s="56">
        <v>22</v>
      </c>
      <c r="E97" s="57">
        <v>14</v>
      </c>
      <c r="F97" s="57">
        <v>25</v>
      </c>
      <c r="G97" s="269">
        <v>31</v>
      </c>
      <c r="H97" s="269">
        <v>37</v>
      </c>
      <c r="I97" s="269">
        <v>28</v>
      </c>
      <c r="J97" s="269">
        <v>39</v>
      </c>
      <c r="K97" s="269">
        <v>28</v>
      </c>
      <c r="L97" s="269">
        <v>40</v>
      </c>
      <c r="M97" s="269">
        <v>32</v>
      </c>
      <c r="N97" s="269">
        <v>27</v>
      </c>
      <c r="O97" s="301">
        <v>27</v>
      </c>
      <c r="P97" s="302">
        <f>SUM(D97:O97)</f>
        <v>350</v>
      </c>
    </row>
    <row r="98" spans="1:16" ht="18" customHeight="1">
      <c r="A98" s="683"/>
      <c r="B98" s="686"/>
      <c r="C98" s="304" t="s">
        <v>424</v>
      </c>
      <c r="D98" s="53">
        <v>1</v>
      </c>
      <c r="E98" s="54">
        <v>2</v>
      </c>
      <c r="F98" s="54">
        <v>3</v>
      </c>
      <c r="G98" s="58">
        <v>0</v>
      </c>
      <c r="H98" s="58">
        <v>6</v>
      </c>
      <c r="I98" s="58">
        <v>6</v>
      </c>
      <c r="J98" s="58">
        <v>7</v>
      </c>
      <c r="K98" s="58">
        <v>7</v>
      </c>
      <c r="L98" s="58">
        <v>2</v>
      </c>
      <c r="M98" s="58">
        <v>2</v>
      </c>
      <c r="N98" s="58">
        <v>8</v>
      </c>
      <c r="O98" s="59">
        <v>1</v>
      </c>
      <c r="P98" s="305">
        <f aca="true" t="shared" si="14" ref="P98:P111">SUM(D98:O98)</f>
        <v>45</v>
      </c>
    </row>
    <row r="99" spans="1:16" ht="18" customHeight="1" thickBot="1">
      <c r="A99" s="683"/>
      <c r="B99" s="687"/>
      <c r="C99" s="306" t="s">
        <v>425</v>
      </c>
      <c r="D99" s="93">
        <v>35</v>
      </c>
      <c r="E99" s="65">
        <v>21</v>
      </c>
      <c r="F99" s="65">
        <v>33</v>
      </c>
      <c r="G99" s="188">
        <v>54</v>
      </c>
      <c r="H99" s="188">
        <v>49</v>
      </c>
      <c r="I99" s="188">
        <v>46</v>
      </c>
      <c r="J99" s="188">
        <v>51</v>
      </c>
      <c r="K99" s="188">
        <v>60</v>
      </c>
      <c r="L99" s="188">
        <v>86</v>
      </c>
      <c r="M99" s="188">
        <v>48</v>
      </c>
      <c r="N99" s="188">
        <v>48</v>
      </c>
      <c r="O99" s="307">
        <v>51</v>
      </c>
      <c r="P99" s="308">
        <f t="shared" si="14"/>
        <v>582</v>
      </c>
    </row>
    <row r="100" spans="1:16" ht="18" customHeight="1">
      <c r="A100" s="683"/>
      <c r="B100" s="688" t="s">
        <v>420</v>
      </c>
      <c r="C100" s="300" t="s">
        <v>423</v>
      </c>
      <c r="D100" s="56">
        <v>8</v>
      </c>
      <c r="E100" s="57">
        <v>6</v>
      </c>
      <c r="F100" s="57">
        <v>17</v>
      </c>
      <c r="G100" s="269">
        <v>8</v>
      </c>
      <c r="H100" s="269">
        <v>15</v>
      </c>
      <c r="I100" s="269">
        <v>8</v>
      </c>
      <c r="J100" s="269">
        <v>10</v>
      </c>
      <c r="K100" s="269">
        <v>10</v>
      </c>
      <c r="L100" s="269">
        <v>12</v>
      </c>
      <c r="M100" s="269">
        <v>10</v>
      </c>
      <c r="N100" s="269">
        <v>11</v>
      </c>
      <c r="O100" s="301">
        <v>7</v>
      </c>
      <c r="P100" s="302">
        <f t="shared" si="14"/>
        <v>122</v>
      </c>
    </row>
    <row r="101" spans="1:16" ht="18" customHeight="1">
      <c r="A101" s="683"/>
      <c r="B101" s="689"/>
      <c r="C101" s="304" t="s">
        <v>424</v>
      </c>
      <c r="D101" s="53">
        <v>3</v>
      </c>
      <c r="E101" s="54">
        <v>0</v>
      </c>
      <c r="F101" s="54">
        <v>10</v>
      </c>
      <c r="G101" s="58">
        <v>0</v>
      </c>
      <c r="H101" s="58">
        <v>3</v>
      </c>
      <c r="I101" s="58">
        <v>2</v>
      </c>
      <c r="J101" s="58">
        <v>3</v>
      </c>
      <c r="K101" s="58">
        <v>8</v>
      </c>
      <c r="L101" s="58">
        <v>1</v>
      </c>
      <c r="M101" s="58">
        <v>3</v>
      </c>
      <c r="N101" s="58">
        <v>0</v>
      </c>
      <c r="O101" s="59">
        <v>1</v>
      </c>
      <c r="P101" s="305">
        <f t="shared" si="14"/>
        <v>34</v>
      </c>
    </row>
    <row r="102" spans="1:16" ht="18" customHeight="1" thickBot="1">
      <c r="A102" s="683"/>
      <c r="B102" s="690"/>
      <c r="C102" s="306" t="s">
        <v>425</v>
      </c>
      <c r="D102" s="93">
        <v>8</v>
      </c>
      <c r="E102" s="65">
        <v>9</v>
      </c>
      <c r="F102" s="65">
        <v>10</v>
      </c>
      <c r="G102" s="188">
        <v>27</v>
      </c>
      <c r="H102" s="188">
        <v>13</v>
      </c>
      <c r="I102" s="188">
        <v>10</v>
      </c>
      <c r="J102" s="188">
        <v>9</v>
      </c>
      <c r="K102" s="188">
        <v>20</v>
      </c>
      <c r="L102" s="188">
        <v>11</v>
      </c>
      <c r="M102" s="188">
        <v>6</v>
      </c>
      <c r="N102" s="188">
        <v>11</v>
      </c>
      <c r="O102" s="307">
        <v>7</v>
      </c>
      <c r="P102" s="308">
        <f t="shared" si="14"/>
        <v>141</v>
      </c>
    </row>
    <row r="103" spans="1:16" ht="18" customHeight="1">
      <c r="A103" s="683"/>
      <c r="B103" s="688" t="s">
        <v>421</v>
      </c>
      <c r="C103" s="300" t="s">
        <v>423</v>
      </c>
      <c r="D103" s="56">
        <v>0</v>
      </c>
      <c r="E103" s="57">
        <v>0</v>
      </c>
      <c r="F103" s="57">
        <v>0</v>
      </c>
      <c r="G103" s="269">
        <v>0</v>
      </c>
      <c r="H103" s="269">
        <v>0</v>
      </c>
      <c r="I103" s="269">
        <v>1</v>
      </c>
      <c r="J103" s="269">
        <v>1</v>
      </c>
      <c r="K103" s="269">
        <v>0</v>
      </c>
      <c r="L103" s="269">
        <v>0</v>
      </c>
      <c r="M103" s="269">
        <v>0</v>
      </c>
      <c r="N103" s="269">
        <v>0</v>
      </c>
      <c r="O103" s="301">
        <v>0</v>
      </c>
      <c r="P103" s="302">
        <f t="shared" si="14"/>
        <v>2</v>
      </c>
    </row>
    <row r="104" spans="1:16" ht="18" customHeight="1">
      <c r="A104" s="683"/>
      <c r="B104" s="689"/>
      <c r="C104" s="304" t="s">
        <v>424</v>
      </c>
      <c r="D104" s="53">
        <v>0</v>
      </c>
      <c r="E104" s="54">
        <v>0</v>
      </c>
      <c r="F104" s="54">
        <v>0</v>
      </c>
      <c r="G104" s="58">
        <v>0</v>
      </c>
      <c r="H104" s="58">
        <v>0</v>
      </c>
      <c r="I104" s="58">
        <v>0</v>
      </c>
      <c r="J104" s="58">
        <v>1</v>
      </c>
      <c r="K104" s="58">
        <v>0</v>
      </c>
      <c r="L104" s="58">
        <v>0</v>
      </c>
      <c r="M104" s="58">
        <v>0</v>
      </c>
      <c r="N104" s="58">
        <v>0</v>
      </c>
      <c r="O104" s="59">
        <v>0</v>
      </c>
      <c r="P104" s="305">
        <f t="shared" si="14"/>
        <v>1</v>
      </c>
    </row>
    <row r="105" spans="1:16" ht="18" customHeight="1" thickBot="1">
      <c r="A105" s="683"/>
      <c r="B105" s="690"/>
      <c r="C105" s="306" t="s">
        <v>425</v>
      </c>
      <c r="D105" s="93">
        <v>0</v>
      </c>
      <c r="E105" s="65">
        <v>0</v>
      </c>
      <c r="F105" s="65">
        <v>0</v>
      </c>
      <c r="G105" s="188">
        <v>0</v>
      </c>
      <c r="H105" s="188">
        <v>0</v>
      </c>
      <c r="I105" s="188">
        <v>1</v>
      </c>
      <c r="J105" s="188">
        <v>0</v>
      </c>
      <c r="K105" s="188">
        <v>0</v>
      </c>
      <c r="L105" s="188">
        <v>0</v>
      </c>
      <c r="M105" s="188">
        <v>1</v>
      </c>
      <c r="N105" s="188">
        <v>0</v>
      </c>
      <c r="O105" s="307">
        <v>0</v>
      </c>
      <c r="P105" s="308">
        <f t="shared" si="14"/>
        <v>2</v>
      </c>
    </row>
    <row r="106" spans="1:16" ht="18" customHeight="1">
      <c r="A106" s="683"/>
      <c r="B106" s="688" t="s">
        <v>422</v>
      </c>
      <c r="C106" s="300" t="s">
        <v>423</v>
      </c>
      <c r="D106" s="56">
        <v>5</v>
      </c>
      <c r="E106" s="57">
        <v>3</v>
      </c>
      <c r="F106" s="57">
        <v>8</v>
      </c>
      <c r="G106" s="269">
        <v>14</v>
      </c>
      <c r="H106" s="269">
        <v>7</v>
      </c>
      <c r="I106" s="269">
        <v>8</v>
      </c>
      <c r="J106" s="269">
        <v>9</v>
      </c>
      <c r="K106" s="269">
        <v>10</v>
      </c>
      <c r="L106" s="269">
        <v>4</v>
      </c>
      <c r="M106" s="269">
        <v>8</v>
      </c>
      <c r="N106" s="269">
        <v>4</v>
      </c>
      <c r="O106" s="301">
        <v>4</v>
      </c>
      <c r="P106" s="302">
        <f t="shared" si="14"/>
        <v>84</v>
      </c>
    </row>
    <row r="107" spans="1:16" ht="18" customHeight="1">
      <c r="A107" s="683"/>
      <c r="B107" s="689"/>
      <c r="C107" s="304" t="s">
        <v>424</v>
      </c>
      <c r="D107" s="53">
        <v>0</v>
      </c>
      <c r="E107" s="54">
        <v>0</v>
      </c>
      <c r="F107" s="54">
        <v>0</v>
      </c>
      <c r="G107" s="58">
        <v>1</v>
      </c>
      <c r="H107" s="58">
        <v>12</v>
      </c>
      <c r="I107" s="58">
        <v>0</v>
      </c>
      <c r="J107" s="58">
        <v>2</v>
      </c>
      <c r="K107" s="58">
        <v>1</v>
      </c>
      <c r="L107" s="58">
        <v>1</v>
      </c>
      <c r="M107" s="58">
        <v>2</v>
      </c>
      <c r="N107" s="58">
        <v>1</v>
      </c>
      <c r="O107" s="59">
        <v>1</v>
      </c>
      <c r="P107" s="305">
        <f t="shared" si="14"/>
        <v>21</v>
      </c>
    </row>
    <row r="108" spans="1:16" ht="18" customHeight="1" thickBot="1">
      <c r="A108" s="683"/>
      <c r="B108" s="690"/>
      <c r="C108" s="306" t="s">
        <v>425</v>
      </c>
      <c r="D108" s="94">
        <v>7</v>
      </c>
      <c r="E108" s="55">
        <v>3</v>
      </c>
      <c r="F108" s="55">
        <v>11</v>
      </c>
      <c r="G108" s="250">
        <v>18</v>
      </c>
      <c r="H108" s="250">
        <v>7</v>
      </c>
      <c r="I108" s="250">
        <v>21</v>
      </c>
      <c r="J108" s="250">
        <v>9</v>
      </c>
      <c r="K108" s="250">
        <v>5</v>
      </c>
      <c r="L108" s="250">
        <v>8</v>
      </c>
      <c r="M108" s="250">
        <v>9</v>
      </c>
      <c r="N108" s="250">
        <v>5</v>
      </c>
      <c r="O108" s="309">
        <v>7</v>
      </c>
      <c r="P108" s="310">
        <f t="shared" si="14"/>
        <v>110</v>
      </c>
    </row>
    <row r="109" spans="1:16" ht="18" customHeight="1" thickBot="1">
      <c r="A109" s="683"/>
      <c r="B109" s="689" t="s">
        <v>64</v>
      </c>
      <c r="C109" s="311" t="s">
        <v>423</v>
      </c>
      <c r="D109" s="224">
        <f>D97+D100+D103+D106</f>
        <v>35</v>
      </c>
      <c r="E109" s="229">
        <f aca="true" t="shared" si="15" ref="E109:O109">E97+E100+E103+E106</f>
        <v>23</v>
      </c>
      <c r="F109" s="229">
        <f t="shared" si="15"/>
        <v>50</v>
      </c>
      <c r="G109" s="229">
        <f t="shared" si="15"/>
        <v>53</v>
      </c>
      <c r="H109" s="229">
        <f t="shared" si="15"/>
        <v>59</v>
      </c>
      <c r="I109" s="229">
        <f t="shared" si="15"/>
        <v>45</v>
      </c>
      <c r="J109" s="229">
        <f t="shared" si="15"/>
        <v>59</v>
      </c>
      <c r="K109" s="229">
        <f t="shared" si="15"/>
        <v>48</v>
      </c>
      <c r="L109" s="229">
        <f t="shared" si="15"/>
        <v>56</v>
      </c>
      <c r="M109" s="229">
        <f t="shared" si="15"/>
        <v>50</v>
      </c>
      <c r="N109" s="229">
        <f t="shared" si="15"/>
        <v>42</v>
      </c>
      <c r="O109" s="230">
        <f t="shared" si="15"/>
        <v>38</v>
      </c>
      <c r="P109" s="312">
        <f t="shared" si="14"/>
        <v>558</v>
      </c>
    </row>
    <row r="110" spans="1:16" ht="18" customHeight="1" thickBot="1">
      <c r="A110" s="683"/>
      <c r="B110" s="689"/>
      <c r="C110" s="311" t="s">
        <v>424</v>
      </c>
      <c r="D110" s="314">
        <f>D98+D101+D104+D107</f>
        <v>4</v>
      </c>
      <c r="E110" s="231">
        <f aca="true" t="shared" si="16" ref="E110:O110">E98+E101+E104+E107</f>
        <v>2</v>
      </c>
      <c r="F110" s="231">
        <v>5</v>
      </c>
      <c r="G110" s="231">
        <f t="shared" si="16"/>
        <v>1</v>
      </c>
      <c r="H110" s="231">
        <f t="shared" si="16"/>
        <v>21</v>
      </c>
      <c r="I110" s="231">
        <f t="shared" si="16"/>
        <v>8</v>
      </c>
      <c r="J110" s="231">
        <f t="shared" si="16"/>
        <v>13</v>
      </c>
      <c r="K110" s="231">
        <f t="shared" si="16"/>
        <v>16</v>
      </c>
      <c r="L110" s="231">
        <f t="shared" si="16"/>
        <v>4</v>
      </c>
      <c r="M110" s="231">
        <f t="shared" si="16"/>
        <v>7</v>
      </c>
      <c r="N110" s="231">
        <f t="shared" si="16"/>
        <v>9</v>
      </c>
      <c r="O110" s="232">
        <f t="shared" si="16"/>
        <v>3</v>
      </c>
      <c r="P110" s="312">
        <f t="shared" si="14"/>
        <v>93</v>
      </c>
    </row>
    <row r="111" spans="1:16" ht="18" customHeight="1" thickBot="1">
      <c r="A111" s="684"/>
      <c r="B111" s="690"/>
      <c r="C111" s="313" t="s">
        <v>425</v>
      </c>
      <c r="D111" s="224">
        <f>D99+D102+D105+D108</f>
        <v>50</v>
      </c>
      <c r="E111" s="229">
        <f aca="true" t="shared" si="17" ref="E111:O111">E99+E102+E105+E108</f>
        <v>33</v>
      </c>
      <c r="F111" s="229">
        <f t="shared" si="17"/>
        <v>54</v>
      </c>
      <c r="G111" s="229">
        <f t="shared" si="17"/>
        <v>99</v>
      </c>
      <c r="H111" s="229">
        <f t="shared" si="17"/>
        <v>69</v>
      </c>
      <c r="I111" s="229">
        <f t="shared" si="17"/>
        <v>78</v>
      </c>
      <c r="J111" s="229">
        <f t="shared" si="17"/>
        <v>69</v>
      </c>
      <c r="K111" s="229">
        <f t="shared" si="17"/>
        <v>85</v>
      </c>
      <c r="L111" s="229">
        <f t="shared" si="17"/>
        <v>105</v>
      </c>
      <c r="M111" s="229">
        <f t="shared" si="17"/>
        <v>64</v>
      </c>
      <c r="N111" s="229">
        <f t="shared" si="17"/>
        <v>64</v>
      </c>
      <c r="O111" s="230">
        <f t="shared" si="17"/>
        <v>65</v>
      </c>
      <c r="P111" s="312">
        <f t="shared" si="14"/>
        <v>835</v>
      </c>
    </row>
    <row r="113" spans="1:16" s="284" customFormat="1" ht="18.75">
      <c r="A113" s="6" t="s">
        <v>652</v>
      </c>
      <c r="B113" s="4"/>
      <c r="C113" s="28"/>
      <c r="D113" s="7"/>
      <c r="E113" s="7"/>
      <c r="F113" s="7"/>
      <c r="G113" s="5"/>
      <c r="H113" s="5"/>
      <c r="I113" s="316"/>
      <c r="J113" s="316"/>
      <c r="K113" s="316"/>
      <c r="L113" s="316"/>
      <c r="M113" s="316"/>
      <c r="N113" s="316"/>
      <c r="O113" s="316"/>
      <c r="P113" s="316"/>
    </row>
    <row r="114" spans="1:16" s="284" customFormat="1" ht="12.75">
      <c r="A114" s="12" t="s">
        <v>417</v>
      </c>
      <c r="B114" s="4"/>
      <c r="C114" s="28"/>
      <c r="D114" s="7"/>
      <c r="E114" s="7"/>
      <c r="F114" s="7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</row>
    <row r="115" spans="1:16" s="284" customFormat="1" ht="12.75">
      <c r="A115" s="4" t="s">
        <v>623</v>
      </c>
      <c r="B115" s="4"/>
      <c r="C115" s="28"/>
      <c r="D115" s="7"/>
      <c r="E115" s="7"/>
      <c r="F115" s="7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</row>
    <row r="116" spans="1:16" s="284" customFormat="1" ht="9.75" customHeight="1" thickBot="1">
      <c r="A116" s="4"/>
      <c r="B116" s="4"/>
      <c r="C116" s="28"/>
      <c r="D116" s="7"/>
      <c r="E116" s="7"/>
      <c r="F116" s="7"/>
      <c r="G116" s="316"/>
      <c r="H116" s="316"/>
      <c r="I116" s="316"/>
      <c r="J116" s="316"/>
      <c r="K116" s="316"/>
      <c r="L116" s="316"/>
      <c r="M116" s="316"/>
      <c r="N116" s="316"/>
      <c r="O116" s="316"/>
      <c r="P116" s="316"/>
    </row>
    <row r="117" spans="1:16" s="284" customFormat="1" ht="13.5" thickBot="1">
      <c r="A117" s="4"/>
      <c r="B117" s="4"/>
      <c r="C117" s="28"/>
      <c r="D117" s="579">
        <v>2007</v>
      </c>
      <c r="E117" s="580"/>
      <c r="F117" s="580"/>
      <c r="G117" s="580"/>
      <c r="H117" s="580"/>
      <c r="I117" s="580"/>
      <c r="J117" s="580"/>
      <c r="K117" s="580"/>
      <c r="L117" s="580"/>
      <c r="M117" s="580"/>
      <c r="N117" s="580"/>
      <c r="O117" s="580"/>
      <c r="P117" s="581"/>
    </row>
    <row r="118" spans="1:16" ht="48" thickBot="1">
      <c r="A118" s="4"/>
      <c r="B118" s="4"/>
      <c r="C118" s="28"/>
      <c r="D118" s="287" t="s">
        <v>248</v>
      </c>
      <c r="E118" s="288" t="s">
        <v>249</v>
      </c>
      <c r="F118" s="288" t="s">
        <v>250</v>
      </c>
      <c r="G118" s="288" t="s">
        <v>251</v>
      </c>
      <c r="H118" s="288" t="s">
        <v>252</v>
      </c>
      <c r="I118" s="288" t="s">
        <v>253</v>
      </c>
      <c r="J118" s="288" t="s">
        <v>254</v>
      </c>
      <c r="K118" s="288" t="s">
        <v>255</v>
      </c>
      <c r="L118" s="288" t="s">
        <v>256</v>
      </c>
      <c r="M118" s="288" t="s">
        <v>257</v>
      </c>
      <c r="N118" s="288" t="s">
        <v>258</v>
      </c>
      <c r="O118" s="289" t="s">
        <v>259</v>
      </c>
      <c r="P118" s="235" t="s">
        <v>44</v>
      </c>
    </row>
    <row r="119" spans="1:16" ht="18" customHeight="1">
      <c r="A119" s="682" t="s">
        <v>418</v>
      </c>
      <c r="B119" s="685" t="s">
        <v>419</v>
      </c>
      <c r="C119" s="300" t="s">
        <v>423</v>
      </c>
      <c r="D119" s="56">
        <v>197</v>
      </c>
      <c r="E119" s="56">
        <v>190</v>
      </c>
      <c r="F119" s="56">
        <v>255</v>
      </c>
      <c r="G119" s="56">
        <v>244</v>
      </c>
      <c r="H119" s="56">
        <v>228</v>
      </c>
      <c r="I119" s="56">
        <v>227</v>
      </c>
      <c r="J119" s="56">
        <v>259</v>
      </c>
      <c r="K119" s="56">
        <v>256</v>
      </c>
      <c r="L119" s="56">
        <v>273</v>
      </c>
      <c r="M119" s="56">
        <v>267</v>
      </c>
      <c r="N119" s="56">
        <v>189</v>
      </c>
      <c r="O119" s="56">
        <v>257</v>
      </c>
      <c r="P119" s="302">
        <f>SUM(D119:O119)</f>
        <v>2842</v>
      </c>
    </row>
    <row r="120" spans="1:16" ht="18" customHeight="1">
      <c r="A120" s="683"/>
      <c r="B120" s="686"/>
      <c r="C120" s="304" t="s">
        <v>424</v>
      </c>
      <c r="D120" s="53">
        <v>14</v>
      </c>
      <c r="E120" s="53">
        <v>9</v>
      </c>
      <c r="F120" s="53">
        <v>47</v>
      </c>
      <c r="G120" s="53">
        <v>7</v>
      </c>
      <c r="H120" s="53">
        <v>13</v>
      </c>
      <c r="I120" s="53">
        <v>21</v>
      </c>
      <c r="J120" s="53">
        <v>21</v>
      </c>
      <c r="K120" s="53">
        <v>29</v>
      </c>
      <c r="L120" s="53">
        <v>31</v>
      </c>
      <c r="M120" s="53">
        <v>21</v>
      </c>
      <c r="N120" s="53">
        <v>17</v>
      </c>
      <c r="O120" s="53">
        <v>11</v>
      </c>
      <c r="P120" s="305">
        <f aca="true" t="shared" si="18" ref="P120:P130">SUM(D120:O120)</f>
        <v>241</v>
      </c>
    </row>
    <row r="121" spans="1:16" ht="18" customHeight="1" thickBot="1">
      <c r="A121" s="683"/>
      <c r="B121" s="687"/>
      <c r="C121" s="306" t="s">
        <v>425</v>
      </c>
      <c r="D121" s="93">
        <v>249</v>
      </c>
      <c r="E121" s="93">
        <v>272</v>
      </c>
      <c r="F121" s="93">
        <v>252</v>
      </c>
      <c r="G121" s="93">
        <v>329</v>
      </c>
      <c r="H121" s="93">
        <v>301</v>
      </c>
      <c r="I121" s="93">
        <v>303</v>
      </c>
      <c r="J121" s="93">
        <v>343</v>
      </c>
      <c r="K121" s="93">
        <v>363</v>
      </c>
      <c r="L121" s="93">
        <v>396</v>
      </c>
      <c r="M121" s="93">
        <v>395</v>
      </c>
      <c r="N121" s="93">
        <v>284</v>
      </c>
      <c r="O121" s="93">
        <v>343</v>
      </c>
      <c r="P121" s="308">
        <f t="shared" si="18"/>
        <v>3830</v>
      </c>
    </row>
    <row r="122" spans="1:16" ht="18" customHeight="1">
      <c r="A122" s="683"/>
      <c r="B122" s="688" t="s">
        <v>420</v>
      </c>
      <c r="C122" s="300" t="s">
        <v>423</v>
      </c>
      <c r="D122" s="56">
        <v>52</v>
      </c>
      <c r="E122" s="56">
        <v>45</v>
      </c>
      <c r="F122" s="56">
        <v>114</v>
      </c>
      <c r="G122" s="56">
        <v>63</v>
      </c>
      <c r="H122" s="56">
        <v>64</v>
      </c>
      <c r="I122" s="56">
        <v>65</v>
      </c>
      <c r="J122" s="56">
        <v>89</v>
      </c>
      <c r="K122" s="56">
        <v>80</v>
      </c>
      <c r="L122" s="56">
        <v>83</v>
      </c>
      <c r="M122" s="56">
        <v>66</v>
      </c>
      <c r="N122" s="56">
        <v>88</v>
      </c>
      <c r="O122" s="56">
        <v>78</v>
      </c>
      <c r="P122" s="302">
        <f t="shared" si="18"/>
        <v>887</v>
      </c>
    </row>
    <row r="123" spans="1:16" ht="18" customHeight="1">
      <c r="A123" s="683"/>
      <c r="B123" s="689"/>
      <c r="C123" s="304" t="s">
        <v>424</v>
      </c>
      <c r="D123" s="53">
        <v>20</v>
      </c>
      <c r="E123" s="53">
        <v>22</v>
      </c>
      <c r="F123" s="53">
        <v>13</v>
      </c>
      <c r="G123" s="53">
        <v>9</v>
      </c>
      <c r="H123" s="53">
        <v>11</v>
      </c>
      <c r="I123" s="53">
        <v>11</v>
      </c>
      <c r="J123" s="53">
        <v>11</v>
      </c>
      <c r="K123" s="53">
        <v>13</v>
      </c>
      <c r="L123" s="53">
        <v>9</v>
      </c>
      <c r="M123" s="53">
        <v>13</v>
      </c>
      <c r="N123" s="53">
        <v>9</v>
      </c>
      <c r="O123" s="53">
        <v>13</v>
      </c>
      <c r="P123" s="305">
        <f t="shared" si="18"/>
        <v>154</v>
      </c>
    </row>
    <row r="124" spans="1:16" ht="18" customHeight="1" thickBot="1">
      <c r="A124" s="683"/>
      <c r="B124" s="690"/>
      <c r="C124" s="306" t="s">
        <v>425</v>
      </c>
      <c r="D124" s="93">
        <v>49</v>
      </c>
      <c r="E124" s="93">
        <v>46</v>
      </c>
      <c r="F124" s="93">
        <v>73</v>
      </c>
      <c r="G124" s="93">
        <v>82</v>
      </c>
      <c r="H124" s="93">
        <v>64</v>
      </c>
      <c r="I124" s="93">
        <v>57</v>
      </c>
      <c r="J124" s="93">
        <v>73</v>
      </c>
      <c r="K124" s="93">
        <v>78</v>
      </c>
      <c r="L124" s="93">
        <v>72</v>
      </c>
      <c r="M124" s="93">
        <v>46</v>
      </c>
      <c r="N124" s="93">
        <v>67</v>
      </c>
      <c r="O124" s="93">
        <v>59</v>
      </c>
      <c r="P124" s="308">
        <f t="shared" si="18"/>
        <v>766</v>
      </c>
    </row>
    <row r="125" spans="1:16" ht="18" customHeight="1">
      <c r="A125" s="683"/>
      <c r="B125" s="688" t="s">
        <v>421</v>
      </c>
      <c r="C125" s="300" t="s">
        <v>423</v>
      </c>
      <c r="D125" s="56">
        <v>2</v>
      </c>
      <c r="E125" s="56">
        <v>9</v>
      </c>
      <c r="F125" s="56">
        <v>19</v>
      </c>
      <c r="G125" s="56">
        <v>5</v>
      </c>
      <c r="H125" s="56">
        <v>8</v>
      </c>
      <c r="I125" s="56">
        <v>13</v>
      </c>
      <c r="J125" s="56">
        <v>6</v>
      </c>
      <c r="K125" s="56">
        <v>10</v>
      </c>
      <c r="L125" s="56">
        <v>7</v>
      </c>
      <c r="M125" s="56">
        <v>7</v>
      </c>
      <c r="N125" s="56">
        <v>7</v>
      </c>
      <c r="O125" s="56">
        <v>12</v>
      </c>
      <c r="P125" s="302">
        <f t="shared" si="18"/>
        <v>105</v>
      </c>
    </row>
    <row r="126" spans="1:16" ht="18" customHeight="1">
      <c r="A126" s="683"/>
      <c r="B126" s="689"/>
      <c r="C126" s="304" t="s">
        <v>424</v>
      </c>
      <c r="D126" s="53">
        <v>0</v>
      </c>
      <c r="E126" s="53">
        <v>2</v>
      </c>
      <c r="F126" s="53">
        <v>2</v>
      </c>
      <c r="G126" s="53">
        <v>3</v>
      </c>
      <c r="H126" s="53">
        <v>1</v>
      </c>
      <c r="I126" s="53">
        <v>2</v>
      </c>
      <c r="J126" s="53">
        <v>2</v>
      </c>
      <c r="K126" s="53">
        <v>2</v>
      </c>
      <c r="L126" s="53">
        <v>1</v>
      </c>
      <c r="M126" s="53">
        <v>1</v>
      </c>
      <c r="N126" s="53">
        <v>1</v>
      </c>
      <c r="O126" s="53">
        <v>3</v>
      </c>
      <c r="P126" s="305">
        <f t="shared" si="18"/>
        <v>20</v>
      </c>
    </row>
    <row r="127" spans="1:16" ht="18" customHeight="1" thickBot="1">
      <c r="A127" s="683"/>
      <c r="B127" s="690"/>
      <c r="C127" s="306" t="s">
        <v>425</v>
      </c>
      <c r="D127" s="93">
        <v>4</v>
      </c>
      <c r="E127" s="93">
        <v>8</v>
      </c>
      <c r="F127" s="93">
        <v>5</v>
      </c>
      <c r="G127" s="93">
        <v>1</v>
      </c>
      <c r="H127" s="93">
        <v>9</v>
      </c>
      <c r="I127" s="93">
        <v>15</v>
      </c>
      <c r="J127" s="93">
        <v>4</v>
      </c>
      <c r="K127" s="93">
        <v>6</v>
      </c>
      <c r="L127" s="93">
        <v>10</v>
      </c>
      <c r="M127" s="93">
        <v>9</v>
      </c>
      <c r="N127" s="93">
        <v>6</v>
      </c>
      <c r="O127" s="93">
        <v>10</v>
      </c>
      <c r="P127" s="308">
        <f t="shared" si="18"/>
        <v>87</v>
      </c>
    </row>
    <row r="128" spans="1:16" ht="18" customHeight="1">
      <c r="A128" s="683"/>
      <c r="B128" s="688" t="s">
        <v>422</v>
      </c>
      <c r="C128" s="300" t="s">
        <v>423</v>
      </c>
      <c r="D128" s="56">
        <v>39</v>
      </c>
      <c r="E128" s="56">
        <v>24</v>
      </c>
      <c r="F128" s="56">
        <v>53</v>
      </c>
      <c r="G128" s="56">
        <v>51</v>
      </c>
      <c r="H128" s="56">
        <v>28</v>
      </c>
      <c r="I128" s="56">
        <v>32</v>
      </c>
      <c r="J128" s="56">
        <v>45</v>
      </c>
      <c r="K128" s="56">
        <v>41</v>
      </c>
      <c r="L128" s="56">
        <v>39</v>
      </c>
      <c r="M128" s="56">
        <v>46</v>
      </c>
      <c r="N128" s="56">
        <v>36</v>
      </c>
      <c r="O128" s="56">
        <v>21</v>
      </c>
      <c r="P128" s="302">
        <f t="shared" si="18"/>
        <v>455</v>
      </c>
    </row>
    <row r="129" spans="1:16" ht="18" customHeight="1">
      <c r="A129" s="683"/>
      <c r="B129" s="689"/>
      <c r="C129" s="304" t="s">
        <v>424</v>
      </c>
      <c r="D129" s="53">
        <v>1</v>
      </c>
      <c r="E129" s="53">
        <v>3</v>
      </c>
      <c r="F129" s="53">
        <v>3</v>
      </c>
      <c r="G129" s="53">
        <v>4</v>
      </c>
      <c r="H129" s="53">
        <v>14</v>
      </c>
      <c r="I129" s="53">
        <v>4</v>
      </c>
      <c r="J129" s="53">
        <v>10</v>
      </c>
      <c r="K129" s="53">
        <v>5</v>
      </c>
      <c r="L129" s="53">
        <v>6</v>
      </c>
      <c r="M129" s="53">
        <v>8</v>
      </c>
      <c r="N129" s="53">
        <v>4</v>
      </c>
      <c r="O129" s="53">
        <v>10</v>
      </c>
      <c r="P129" s="305">
        <f t="shared" si="18"/>
        <v>72</v>
      </c>
    </row>
    <row r="130" spans="1:16" ht="18" customHeight="1" thickBot="1">
      <c r="A130" s="683"/>
      <c r="B130" s="690"/>
      <c r="C130" s="306" t="s">
        <v>425</v>
      </c>
      <c r="D130" s="94">
        <v>33</v>
      </c>
      <c r="E130" s="94">
        <v>23</v>
      </c>
      <c r="F130" s="94">
        <v>47</v>
      </c>
      <c r="G130" s="94">
        <v>61</v>
      </c>
      <c r="H130" s="94">
        <v>34</v>
      </c>
      <c r="I130" s="94">
        <v>46</v>
      </c>
      <c r="J130" s="94">
        <v>43</v>
      </c>
      <c r="K130" s="94">
        <v>37</v>
      </c>
      <c r="L130" s="94">
        <v>45</v>
      </c>
      <c r="M130" s="94">
        <v>46</v>
      </c>
      <c r="N130" s="94">
        <v>45</v>
      </c>
      <c r="O130" s="94">
        <v>22</v>
      </c>
      <c r="P130" s="310">
        <f t="shared" si="18"/>
        <v>482</v>
      </c>
    </row>
    <row r="131" spans="1:16" ht="18" customHeight="1" thickBot="1">
      <c r="A131" s="683"/>
      <c r="B131" s="689" t="s">
        <v>64</v>
      </c>
      <c r="C131" s="311" t="s">
        <v>423</v>
      </c>
      <c r="D131" s="224">
        <v>290</v>
      </c>
      <c r="E131" s="229">
        <v>268</v>
      </c>
      <c r="F131" s="229">
        <v>441</v>
      </c>
      <c r="G131" s="229">
        <v>363</v>
      </c>
      <c r="H131" s="229">
        <v>328</v>
      </c>
      <c r="I131" s="229">
        <v>337</v>
      </c>
      <c r="J131" s="229">
        <v>399</v>
      </c>
      <c r="K131" s="229">
        <v>387</v>
      </c>
      <c r="L131" s="229">
        <v>402</v>
      </c>
      <c r="M131" s="229">
        <v>386</v>
      </c>
      <c r="N131" s="229">
        <v>320</v>
      </c>
      <c r="O131" s="230">
        <v>368</v>
      </c>
      <c r="P131" s="312">
        <v>4289</v>
      </c>
    </row>
    <row r="132" spans="1:16" ht="18" customHeight="1" thickBot="1">
      <c r="A132" s="683"/>
      <c r="B132" s="689"/>
      <c r="C132" s="311" t="s">
        <v>424</v>
      </c>
      <c r="D132" s="224">
        <v>35</v>
      </c>
      <c r="E132" s="229">
        <v>36</v>
      </c>
      <c r="F132" s="229">
        <v>65</v>
      </c>
      <c r="G132" s="229">
        <v>23</v>
      </c>
      <c r="H132" s="229">
        <v>39</v>
      </c>
      <c r="I132" s="229">
        <v>38</v>
      </c>
      <c r="J132" s="229">
        <v>44</v>
      </c>
      <c r="K132" s="229">
        <v>49</v>
      </c>
      <c r="L132" s="229">
        <v>47</v>
      </c>
      <c r="M132" s="229">
        <v>43</v>
      </c>
      <c r="N132" s="229">
        <v>31</v>
      </c>
      <c r="O132" s="230">
        <v>37</v>
      </c>
      <c r="P132" s="312">
        <v>487</v>
      </c>
    </row>
    <row r="133" spans="1:16" ht="18" customHeight="1" thickBot="1">
      <c r="A133" s="684"/>
      <c r="B133" s="690"/>
      <c r="C133" s="313" t="s">
        <v>425</v>
      </c>
      <c r="D133" s="224">
        <v>335</v>
      </c>
      <c r="E133" s="229">
        <v>349</v>
      </c>
      <c r="F133" s="229">
        <v>377</v>
      </c>
      <c r="G133" s="229">
        <v>473</v>
      </c>
      <c r="H133" s="229">
        <v>408</v>
      </c>
      <c r="I133" s="229">
        <v>421</v>
      </c>
      <c r="J133" s="229">
        <v>463</v>
      </c>
      <c r="K133" s="229">
        <v>484</v>
      </c>
      <c r="L133" s="229">
        <v>523</v>
      </c>
      <c r="M133" s="229">
        <v>496</v>
      </c>
      <c r="N133" s="229">
        <v>402</v>
      </c>
      <c r="O133" s="230">
        <v>434</v>
      </c>
      <c r="P133" s="312">
        <v>5165</v>
      </c>
    </row>
  </sheetData>
  <mergeCells count="42">
    <mergeCell ref="D117:P117"/>
    <mergeCell ref="A119:A133"/>
    <mergeCell ref="B119:B121"/>
    <mergeCell ref="B122:B124"/>
    <mergeCell ref="B125:B127"/>
    <mergeCell ref="B128:B130"/>
    <mergeCell ref="B131:B133"/>
    <mergeCell ref="D95:P95"/>
    <mergeCell ref="A97:A111"/>
    <mergeCell ref="B97:B99"/>
    <mergeCell ref="B100:B102"/>
    <mergeCell ref="B103:B105"/>
    <mergeCell ref="B106:B108"/>
    <mergeCell ref="B109:B111"/>
    <mergeCell ref="D72:P72"/>
    <mergeCell ref="A74:A88"/>
    <mergeCell ref="B74:B76"/>
    <mergeCell ref="B77:B79"/>
    <mergeCell ref="B80:B82"/>
    <mergeCell ref="B83:B85"/>
    <mergeCell ref="B86:B88"/>
    <mergeCell ref="A52:A66"/>
    <mergeCell ref="B52:B54"/>
    <mergeCell ref="B55:B57"/>
    <mergeCell ref="B58:B60"/>
    <mergeCell ref="B61:B63"/>
    <mergeCell ref="B64:B66"/>
    <mergeCell ref="B38:B40"/>
    <mergeCell ref="B41:B43"/>
    <mergeCell ref="A29:A43"/>
    <mergeCell ref="D50:P50"/>
    <mergeCell ref="D27:P27"/>
    <mergeCell ref="B29:B31"/>
    <mergeCell ref="B32:B34"/>
    <mergeCell ref="B35:B37"/>
    <mergeCell ref="D5:P5"/>
    <mergeCell ref="A7:A21"/>
    <mergeCell ref="B7:B9"/>
    <mergeCell ref="B10:B12"/>
    <mergeCell ref="B13:B15"/>
    <mergeCell ref="B16:B18"/>
    <mergeCell ref="B19:B21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93"/>
  <sheetViews>
    <sheetView workbookViewId="0" topLeftCell="A1">
      <selection activeCell="C8" sqref="C8"/>
    </sheetView>
  </sheetViews>
  <sheetFormatPr defaultColWidth="9.140625" defaultRowHeight="12.75"/>
  <cols>
    <col min="1" max="1" width="4.140625" style="2" customWidth="1"/>
    <col min="2" max="2" width="4.421875" style="100" customWidth="1"/>
    <col min="3" max="3" width="17.8515625" style="31" customWidth="1"/>
    <col min="4" max="4" width="5.7109375" style="96" customWidth="1"/>
    <col min="5" max="5" width="5.57421875" style="102" bestFit="1" customWidth="1"/>
    <col min="6" max="6" width="5.7109375" style="96" customWidth="1"/>
    <col min="7" max="7" width="5.57421875" style="102" bestFit="1" customWidth="1"/>
    <col min="8" max="10" width="5.7109375" style="96" customWidth="1"/>
    <col min="11" max="11" width="5.57421875" style="102" bestFit="1" customWidth="1"/>
    <col min="12" max="12" width="5.7109375" style="96" customWidth="1"/>
    <col min="13" max="13" width="5.57421875" style="96" bestFit="1" customWidth="1"/>
    <col min="14" max="14" width="5.57421875" style="98" bestFit="1" customWidth="1"/>
    <col min="15" max="15" width="5.57421875" style="96" bestFit="1" customWidth="1"/>
    <col min="16" max="16" width="6.57421875" style="96" bestFit="1" customWidth="1"/>
    <col min="17" max="17" width="9.140625" style="99" customWidth="1"/>
    <col min="18" max="18" width="10.28125" style="99" bestFit="1" customWidth="1"/>
    <col min="19" max="29" width="9.140625" style="99" customWidth="1"/>
    <col min="30" max="16384" width="9.140625" style="2" customWidth="1"/>
  </cols>
  <sheetData>
    <row r="1" spans="1:11" ht="18.75">
      <c r="A1" s="6" t="s">
        <v>654</v>
      </c>
      <c r="B1" s="7"/>
      <c r="C1" s="28"/>
      <c r="D1" s="10"/>
      <c r="E1" s="95"/>
      <c r="F1" s="10"/>
      <c r="G1" s="95"/>
      <c r="H1" s="10"/>
      <c r="K1" s="97"/>
    </row>
    <row r="2" spans="1:11" ht="12.75">
      <c r="A2" s="2" t="s">
        <v>275</v>
      </c>
      <c r="C2" s="101"/>
      <c r="K2" s="98"/>
    </row>
    <row r="3" spans="1:11" ht="12.75">
      <c r="A3" s="2" t="s">
        <v>641</v>
      </c>
      <c r="C3" s="101"/>
      <c r="K3" s="98"/>
    </row>
    <row r="4" spans="1:3" ht="12.75">
      <c r="A4" s="4" t="s">
        <v>623</v>
      </c>
      <c r="C4" s="101"/>
    </row>
    <row r="5" spans="1:3" ht="9.75" customHeight="1" thickBot="1">
      <c r="A5" s="4"/>
      <c r="C5" s="101"/>
    </row>
    <row r="6" spans="4:16" ht="15" customHeight="1" thickBot="1">
      <c r="D6" s="577">
        <v>2007</v>
      </c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81"/>
    </row>
    <row r="7" spans="4:16" ht="48" thickBot="1">
      <c r="D7" s="80" t="s">
        <v>33</v>
      </c>
      <c r="E7" s="82" t="s">
        <v>45</v>
      </c>
      <c r="F7" s="82" t="s">
        <v>34</v>
      </c>
      <c r="G7" s="82" t="s">
        <v>35</v>
      </c>
      <c r="H7" s="82" t="s">
        <v>36</v>
      </c>
      <c r="I7" s="82" t="s">
        <v>37</v>
      </c>
      <c r="J7" s="82" t="s">
        <v>38</v>
      </c>
      <c r="K7" s="82" t="s">
        <v>39</v>
      </c>
      <c r="L7" s="82" t="s">
        <v>40</v>
      </c>
      <c r="M7" s="82" t="s">
        <v>41</v>
      </c>
      <c r="N7" s="82" t="s">
        <v>42</v>
      </c>
      <c r="O7" s="81" t="s">
        <v>43</v>
      </c>
      <c r="P7" s="81" t="s">
        <v>44</v>
      </c>
    </row>
    <row r="8" spans="1:18" s="103" customFormat="1" ht="12">
      <c r="A8" s="604" t="s">
        <v>276</v>
      </c>
      <c r="B8" s="599" t="s">
        <v>277</v>
      </c>
      <c r="C8" s="447" t="s">
        <v>281</v>
      </c>
      <c r="D8" s="139">
        <v>179</v>
      </c>
      <c r="E8" s="111">
        <v>169</v>
      </c>
      <c r="F8" s="111">
        <v>225</v>
      </c>
      <c r="G8" s="111">
        <v>176</v>
      </c>
      <c r="H8" s="111">
        <v>179</v>
      </c>
      <c r="I8" s="111">
        <v>158</v>
      </c>
      <c r="J8" s="138">
        <v>173</v>
      </c>
      <c r="K8" s="111">
        <v>163</v>
      </c>
      <c r="L8" s="139">
        <v>154</v>
      </c>
      <c r="M8" s="137">
        <v>171</v>
      </c>
      <c r="N8" s="137">
        <v>150</v>
      </c>
      <c r="O8" s="236">
        <v>156</v>
      </c>
      <c r="P8" s="542">
        <f>SUM(D8:O8)</f>
        <v>2053</v>
      </c>
      <c r="Q8" s="550"/>
      <c r="R8" s="104"/>
    </row>
    <row r="9" spans="1:18" s="105" customFormat="1" ht="10.5">
      <c r="A9" s="605"/>
      <c r="B9" s="600"/>
      <c r="C9" s="444" t="s">
        <v>289</v>
      </c>
      <c r="D9" s="124">
        <v>24060</v>
      </c>
      <c r="E9" s="121">
        <v>21573</v>
      </c>
      <c r="F9" s="109">
        <v>27855</v>
      </c>
      <c r="G9" s="122">
        <v>24008</v>
      </c>
      <c r="H9" s="122">
        <v>24282</v>
      </c>
      <c r="I9" s="109">
        <v>21618</v>
      </c>
      <c r="J9" s="123">
        <v>24970</v>
      </c>
      <c r="K9" s="110">
        <v>23009</v>
      </c>
      <c r="L9" s="124">
        <v>24767</v>
      </c>
      <c r="M9" s="109">
        <v>22965</v>
      </c>
      <c r="N9" s="109">
        <v>21637</v>
      </c>
      <c r="O9" s="123">
        <v>22742</v>
      </c>
      <c r="P9" s="543">
        <f aca="true" t="shared" si="0" ref="P9:P45">SUM(D9:O9)</f>
        <v>283486</v>
      </c>
      <c r="Q9" s="551"/>
      <c r="R9" s="106"/>
    </row>
    <row r="10" spans="1:18" s="105" customFormat="1" ht="10.5">
      <c r="A10" s="605"/>
      <c r="B10" s="600"/>
      <c r="C10" s="444" t="s">
        <v>290</v>
      </c>
      <c r="D10" s="124">
        <v>2</v>
      </c>
      <c r="E10" s="121">
        <v>3</v>
      </c>
      <c r="F10" s="109">
        <v>2</v>
      </c>
      <c r="G10" s="122">
        <v>1</v>
      </c>
      <c r="H10" s="122">
        <v>0</v>
      </c>
      <c r="I10" s="109">
        <v>0</v>
      </c>
      <c r="J10" s="123">
        <v>0</v>
      </c>
      <c r="K10" s="110">
        <v>0</v>
      </c>
      <c r="L10" s="124">
        <v>0</v>
      </c>
      <c r="M10" s="109">
        <v>0</v>
      </c>
      <c r="N10" s="109">
        <v>0</v>
      </c>
      <c r="O10" s="123">
        <v>0</v>
      </c>
      <c r="P10" s="543">
        <f t="shared" si="0"/>
        <v>8</v>
      </c>
      <c r="R10" s="106"/>
    </row>
    <row r="11" spans="1:18" s="105" customFormat="1" ht="10.5">
      <c r="A11" s="605"/>
      <c r="B11" s="600"/>
      <c r="C11" s="444" t="s">
        <v>289</v>
      </c>
      <c r="D11" s="124">
        <v>249</v>
      </c>
      <c r="E11" s="121">
        <v>95</v>
      </c>
      <c r="F11" s="109">
        <v>70</v>
      </c>
      <c r="G11" s="122">
        <v>25</v>
      </c>
      <c r="H11" s="122">
        <v>0</v>
      </c>
      <c r="I11" s="109">
        <v>0</v>
      </c>
      <c r="J11" s="123">
        <v>0</v>
      </c>
      <c r="K11" s="110">
        <v>0</v>
      </c>
      <c r="L11" s="124">
        <v>0</v>
      </c>
      <c r="M11" s="109">
        <v>0</v>
      </c>
      <c r="N11" s="109">
        <v>0</v>
      </c>
      <c r="O11" s="123">
        <v>0</v>
      </c>
      <c r="P11" s="543">
        <f t="shared" si="0"/>
        <v>439</v>
      </c>
      <c r="R11" s="106"/>
    </row>
    <row r="12" spans="1:18" s="105" customFormat="1" ht="10.5">
      <c r="A12" s="605"/>
      <c r="B12" s="600"/>
      <c r="C12" s="444" t="s">
        <v>637</v>
      </c>
      <c r="D12" s="124">
        <v>16</v>
      </c>
      <c r="E12" s="121">
        <v>9</v>
      </c>
      <c r="F12" s="109">
        <v>9</v>
      </c>
      <c r="G12" s="122">
        <v>10</v>
      </c>
      <c r="H12" s="122">
        <v>10</v>
      </c>
      <c r="I12" s="109">
        <v>11</v>
      </c>
      <c r="J12" s="109">
        <v>9</v>
      </c>
      <c r="K12" s="110">
        <v>13</v>
      </c>
      <c r="L12" s="109">
        <v>7</v>
      </c>
      <c r="M12" s="109">
        <v>11</v>
      </c>
      <c r="N12" s="109">
        <v>8</v>
      </c>
      <c r="O12" s="123">
        <v>13</v>
      </c>
      <c r="P12" s="543">
        <f t="shared" si="0"/>
        <v>126</v>
      </c>
      <c r="Q12" s="551"/>
      <c r="R12" s="106"/>
    </row>
    <row r="13" spans="1:18" s="105" customFormat="1" ht="10.5">
      <c r="A13" s="605"/>
      <c r="B13" s="600"/>
      <c r="C13" s="444" t="s">
        <v>289</v>
      </c>
      <c r="D13" s="139">
        <v>1971</v>
      </c>
      <c r="E13" s="137">
        <v>1410</v>
      </c>
      <c r="F13" s="111">
        <v>1239</v>
      </c>
      <c r="G13" s="111">
        <v>1418</v>
      </c>
      <c r="H13" s="175">
        <v>1331</v>
      </c>
      <c r="I13" s="111">
        <v>1377</v>
      </c>
      <c r="J13" s="111">
        <v>1369</v>
      </c>
      <c r="K13" s="117">
        <v>1962</v>
      </c>
      <c r="L13" s="111">
        <v>959</v>
      </c>
      <c r="M13" s="111">
        <v>1503</v>
      </c>
      <c r="N13" s="111">
        <v>1009</v>
      </c>
      <c r="O13" s="138">
        <v>1878</v>
      </c>
      <c r="P13" s="543">
        <f t="shared" si="0"/>
        <v>17426</v>
      </c>
      <c r="Q13" s="551"/>
      <c r="R13" s="106"/>
    </row>
    <row r="14" spans="1:18" s="105" customFormat="1" ht="21">
      <c r="A14" s="605"/>
      <c r="B14" s="600"/>
      <c r="C14" s="444" t="s">
        <v>291</v>
      </c>
      <c r="D14" s="124">
        <v>11477</v>
      </c>
      <c r="E14" s="121">
        <v>10112</v>
      </c>
      <c r="F14" s="109">
        <v>13487</v>
      </c>
      <c r="G14" s="109">
        <v>12254</v>
      </c>
      <c r="H14" s="122">
        <v>14155</v>
      </c>
      <c r="I14" s="109">
        <v>11178</v>
      </c>
      <c r="J14" s="109">
        <v>13048</v>
      </c>
      <c r="K14" s="110">
        <v>12945</v>
      </c>
      <c r="L14" s="109">
        <v>13187</v>
      </c>
      <c r="M14" s="109">
        <v>13056</v>
      </c>
      <c r="N14" s="109">
        <v>222420</v>
      </c>
      <c r="O14" s="123">
        <v>233339</v>
      </c>
      <c r="P14" s="543">
        <f t="shared" si="0"/>
        <v>580658</v>
      </c>
      <c r="R14" s="106"/>
    </row>
    <row r="15" spans="1:18" s="105" customFormat="1" ht="10.5">
      <c r="A15" s="605"/>
      <c r="B15" s="600"/>
      <c r="C15" s="444" t="s">
        <v>292</v>
      </c>
      <c r="D15" s="124">
        <v>11375</v>
      </c>
      <c r="E15" s="121">
        <v>10400</v>
      </c>
      <c r="F15" s="109">
        <v>13242</v>
      </c>
      <c r="G15" s="109">
        <v>10705</v>
      </c>
      <c r="H15" s="122">
        <v>14589</v>
      </c>
      <c r="I15" s="109">
        <v>11843</v>
      </c>
      <c r="J15" s="109">
        <v>12210</v>
      </c>
      <c r="K15" s="110">
        <v>12663</v>
      </c>
      <c r="L15" s="109">
        <v>12278</v>
      </c>
      <c r="M15" s="109">
        <v>42567</v>
      </c>
      <c r="N15" s="109">
        <v>44791</v>
      </c>
      <c r="O15" s="123">
        <v>37022</v>
      </c>
      <c r="P15" s="543">
        <f t="shared" si="0"/>
        <v>233685</v>
      </c>
      <c r="Q15" s="551"/>
      <c r="R15" s="106"/>
    </row>
    <row r="16" spans="1:18" s="105" customFormat="1" ht="11.25" thickBot="1">
      <c r="A16" s="605"/>
      <c r="B16" s="601"/>
      <c r="C16" s="456" t="s">
        <v>293</v>
      </c>
      <c r="D16" s="133">
        <v>3529</v>
      </c>
      <c r="E16" s="134">
        <v>2317</v>
      </c>
      <c r="F16" s="135">
        <v>3311</v>
      </c>
      <c r="G16" s="135">
        <v>4131</v>
      </c>
      <c r="H16" s="108">
        <v>3745</v>
      </c>
      <c r="I16" s="135">
        <v>2896</v>
      </c>
      <c r="J16" s="135">
        <v>4832</v>
      </c>
      <c r="K16" s="113">
        <v>3340</v>
      </c>
      <c r="L16" s="135">
        <v>3705</v>
      </c>
      <c r="M16" s="135">
        <v>3415</v>
      </c>
      <c r="N16" s="135">
        <v>4898</v>
      </c>
      <c r="O16" s="136">
        <v>5413</v>
      </c>
      <c r="P16" s="544">
        <f t="shared" si="0"/>
        <v>45532</v>
      </c>
      <c r="R16" s="106"/>
    </row>
    <row r="17" spans="1:18" s="105" customFormat="1" ht="12.75">
      <c r="A17" s="605"/>
      <c r="B17" s="607" t="s">
        <v>278</v>
      </c>
      <c r="C17" s="453" t="s">
        <v>294</v>
      </c>
      <c r="D17" s="139">
        <v>345040</v>
      </c>
      <c r="E17" s="137">
        <v>309144</v>
      </c>
      <c r="F17" s="111">
        <v>426506</v>
      </c>
      <c r="G17" s="111">
        <v>342158</v>
      </c>
      <c r="H17" s="175">
        <v>352869</v>
      </c>
      <c r="I17" s="111">
        <v>324187</v>
      </c>
      <c r="J17" s="138">
        <v>389891</v>
      </c>
      <c r="K17" s="117">
        <v>382430</v>
      </c>
      <c r="L17" s="139">
        <v>377082</v>
      </c>
      <c r="M17" s="111">
        <v>451403</v>
      </c>
      <c r="N17" s="111">
        <v>354234</v>
      </c>
      <c r="O17" s="176">
        <v>370635</v>
      </c>
      <c r="P17" s="545">
        <f t="shared" si="0"/>
        <v>4425579</v>
      </c>
      <c r="R17" s="107"/>
    </row>
    <row r="18" spans="1:18" s="105" customFormat="1" ht="10.5">
      <c r="A18" s="605"/>
      <c r="B18" s="608"/>
      <c r="C18" s="454" t="s">
        <v>295</v>
      </c>
      <c r="D18" s="124">
        <v>68282</v>
      </c>
      <c r="E18" s="121">
        <v>66972</v>
      </c>
      <c r="F18" s="109">
        <v>81893</v>
      </c>
      <c r="G18" s="109">
        <v>71246</v>
      </c>
      <c r="H18" s="122">
        <v>96982</v>
      </c>
      <c r="I18" s="109">
        <v>59595</v>
      </c>
      <c r="J18" s="123">
        <v>77569</v>
      </c>
      <c r="K18" s="110">
        <v>62373</v>
      </c>
      <c r="L18" s="124">
        <v>75909</v>
      </c>
      <c r="M18" s="109">
        <v>84270</v>
      </c>
      <c r="N18" s="109">
        <v>77025</v>
      </c>
      <c r="O18" s="125">
        <v>69849</v>
      </c>
      <c r="P18" s="543">
        <f t="shared" si="0"/>
        <v>891965</v>
      </c>
      <c r="R18" s="106"/>
    </row>
    <row r="19" spans="1:18" s="105" customFormat="1" ht="21">
      <c r="A19" s="605"/>
      <c r="B19" s="608"/>
      <c r="C19" s="454" t="s">
        <v>296</v>
      </c>
      <c r="D19" s="124">
        <v>15575</v>
      </c>
      <c r="E19" s="121">
        <v>23034</v>
      </c>
      <c r="F19" s="109">
        <v>24095</v>
      </c>
      <c r="G19" s="109">
        <v>20079</v>
      </c>
      <c r="H19" s="122">
        <v>10238</v>
      </c>
      <c r="I19" s="109">
        <v>48639</v>
      </c>
      <c r="J19" s="123">
        <v>10200</v>
      </c>
      <c r="K19" s="110">
        <v>20915</v>
      </c>
      <c r="L19" s="124">
        <v>16636</v>
      </c>
      <c r="M19" s="109">
        <v>26588</v>
      </c>
      <c r="N19" s="109">
        <v>17365</v>
      </c>
      <c r="O19" s="125">
        <v>33303</v>
      </c>
      <c r="P19" s="543">
        <f t="shared" si="0"/>
        <v>266667</v>
      </c>
      <c r="R19" s="106"/>
    </row>
    <row r="20" spans="1:18" s="105" customFormat="1" ht="21.75" thickBot="1">
      <c r="A20" s="605"/>
      <c r="B20" s="609"/>
      <c r="C20" s="455" t="s">
        <v>297</v>
      </c>
      <c r="D20" s="129">
        <v>0</v>
      </c>
      <c r="E20" s="126">
        <v>0</v>
      </c>
      <c r="F20" s="127">
        <v>0</v>
      </c>
      <c r="G20" s="116">
        <v>0</v>
      </c>
      <c r="H20" s="116">
        <v>0</v>
      </c>
      <c r="I20" s="127">
        <v>0</v>
      </c>
      <c r="J20" s="128">
        <v>0</v>
      </c>
      <c r="K20" s="114">
        <v>0</v>
      </c>
      <c r="L20" s="129">
        <v>0</v>
      </c>
      <c r="M20" s="127">
        <v>0</v>
      </c>
      <c r="N20" s="127">
        <v>0</v>
      </c>
      <c r="O20" s="130">
        <v>0</v>
      </c>
      <c r="P20" s="546">
        <f t="shared" si="0"/>
        <v>0</v>
      </c>
      <c r="R20" s="106"/>
    </row>
    <row r="21" spans="1:18" s="105" customFormat="1" ht="13.5" customHeight="1">
      <c r="A21" s="605"/>
      <c r="B21" s="607" t="s">
        <v>48</v>
      </c>
      <c r="C21" s="453" t="s">
        <v>298</v>
      </c>
      <c r="D21" s="119">
        <v>0</v>
      </c>
      <c r="E21" s="120">
        <v>0</v>
      </c>
      <c r="F21" s="112">
        <v>0</v>
      </c>
      <c r="G21" s="131">
        <v>0</v>
      </c>
      <c r="H21" s="131">
        <v>0</v>
      </c>
      <c r="I21" s="112">
        <v>0</v>
      </c>
      <c r="J21" s="112">
        <v>0</v>
      </c>
      <c r="K21" s="115">
        <v>0</v>
      </c>
      <c r="L21" s="112">
        <v>0</v>
      </c>
      <c r="M21" s="112">
        <v>0</v>
      </c>
      <c r="N21" s="112">
        <v>0</v>
      </c>
      <c r="O21" s="118">
        <v>0</v>
      </c>
      <c r="P21" s="542">
        <f t="shared" si="0"/>
        <v>0</v>
      </c>
      <c r="R21" s="106"/>
    </row>
    <row r="22" spans="1:18" s="105" customFormat="1" ht="13.5" customHeight="1">
      <c r="A22" s="605"/>
      <c r="B22" s="608"/>
      <c r="C22" s="454" t="s">
        <v>299</v>
      </c>
      <c r="D22" s="124">
        <v>0</v>
      </c>
      <c r="E22" s="121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10">
        <v>0</v>
      </c>
      <c r="L22" s="109">
        <v>0</v>
      </c>
      <c r="M22" s="109">
        <v>0</v>
      </c>
      <c r="N22" s="109">
        <v>0</v>
      </c>
      <c r="O22" s="123">
        <v>0</v>
      </c>
      <c r="P22" s="543">
        <f t="shared" si="0"/>
        <v>0</v>
      </c>
      <c r="R22" s="106"/>
    </row>
    <row r="23" spans="1:18" s="105" customFormat="1" ht="13.5" customHeight="1">
      <c r="A23" s="605"/>
      <c r="B23" s="608"/>
      <c r="C23" s="454" t="s">
        <v>300</v>
      </c>
      <c r="D23" s="124">
        <v>0</v>
      </c>
      <c r="E23" s="121">
        <v>0</v>
      </c>
      <c r="F23" s="109">
        <v>0</v>
      </c>
      <c r="G23" s="109">
        <v>0</v>
      </c>
      <c r="H23" s="122">
        <v>0</v>
      </c>
      <c r="I23" s="109">
        <v>0</v>
      </c>
      <c r="J23" s="109">
        <v>0</v>
      </c>
      <c r="K23" s="110">
        <v>0</v>
      </c>
      <c r="L23" s="109">
        <v>0</v>
      </c>
      <c r="M23" s="109">
        <v>0</v>
      </c>
      <c r="N23" s="109">
        <v>0</v>
      </c>
      <c r="O23" s="123">
        <v>0</v>
      </c>
      <c r="P23" s="543">
        <f t="shared" si="0"/>
        <v>0</v>
      </c>
      <c r="R23" s="106"/>
    </row>
    <row r="24" spans="1:18" ht="13.5" customHeight="1" thickBot="1">
      <c r="A24" s="606"/>
      <c r="B24" s="609"/>
      <c r="C24" s="467" t="s">
        <v>301</v>
      </c>
      <c r="D24" s="133">
        <v>0</v>
      </c>
      <c r="E24" s="134">
        <v>0</v>
      </c>
      <c r="F24" s="135">
        <v>0</v>
      </c>
      <c r="G24" s="134">
        <v>61</v>
      </c>
      <c r="H24" s="135">
        <v>644</v>
      </c>
      <c r="I24" s="135">
        <v>0</v>
      </c>
      <c r="J24" s="135">
        <v>0</v>
      </c>
      <c r="K24" s="113">
        <v>0</v>
      </c>
      <c r="L24" s="135">
        <v>0</v>
      </c>
      <c r="M24" s="135">
        <v>0</v>
      </c>
      <c r="N24" s="135">
        <v>0</v>
      </c>
      <c r="O24" s="136">
        <v>0</v>
      </c>
      <c r="P24" s="544">
        <f t="shared" si="0"/>
        <v>705</v>
      </c>
      <c r="R24" s="106"/>
    </row>
    <row r="25" spans="1:16" ht="21">
      <c r="A25" s="610" t="s">
        <v>279</v>
      </c>
      <c r="B25" s="611"/>
      <c r="C25" s="447" t="s">
        <v>302</v>
      </c>
      <c r="D25" s="139">
        <v>1307</v>
      </c>
      <c r="E25" s="137">
        <v>1028</v>
      </c>
      <c r="F25" s="111">
        <v>1221</v>
      </c>
      <c r="G25" s="137">
        <v>1222</v>
      </c>
      <c r="H25" s="111">
        <v>1728</v>
      </c>
      <c r="I25" s="111">
        <v>1290</v>
      </c>
      <c r="J25" s="111">
        <v>1720</v>
      </c>
      <c r="K25" s="117">
        <v>1913</v>
      </c>
      <c r="L25" s="111">
        <v>1664</v>
      </c>
      <c r="M25" s="111">
        <v>1368</v>
      </c>
      <c r="N25" s="111">
        <v>2341</v>
      </c>
      <c r="O25" s="138">
        <v>1551</v>
      </c>
      <c r="P25" s="542">
        <f t="shared" si="0"/>
        <v>18353</v>
      </c>
    </row>
    <row r="26" spans="1:16" ht="13.5" thickBot="1">
      <c r="A26" s="612"/>
      <c r="B26" s="613"/>
      <c r="C26" s="449" t="s">
        <v>303</v>
      </c>
      <c r="D26" s="133">
        <v>2421</v>
      </c>
      <c r="E26" s="134">
        <v>2256</v>
      </c>
      <c r="F26" s="135">
        <v>2762</v>
      </c>
      <c r="G26" s="134">
        <v>2308</v>
      </c>
      <c r="H26" s="135">
        <v>3260</v>
      </c>
      <c r="I26" s="135">
        <v>3400</v>
      </c>
      <c r="J26" s="135">
        <v>2267</v>
      </c>
      <c r="K26" s="113">
        <v>3764</v>
      </c>
      <c r="L26" s="135">
        <v>3578</v>
      </c>
      <c r="M26" s="135">
        <v>2726</v>
      </c>
      <c r="N26" s="135">
        <v>3325</v>
      </c>
      <c r="O26" s="136">
        <v>3132</v>
      </c>
      <c r="P26" s="544">
        <f t="shared" si="0"/>
        <v>35199</v>
      </c>
    </row>
    <row r="27" spans="1:16" ht="21.75" thickBot="1">
      <c r="A27" s="612"/>
      <c r="B27" s="613"/>
      <c r="C27" s="415" t="s">
        <v>304</v>
      </c>
      <c r="D27" s="468">
        <f aca="true" t="shared" si="1" ref="D27:K27">SUM(D25:D26)</f>
        <v>3728</v>
      </c>
      <c r="E27" s="148">
        <f t="shared" si="1"/>
        <v>3284</v>
      </c>
      <c r="F27" s="148">
        <f t="shared" si="1"/>
        <v>3983</v>
      </c>
      <c r="G27" s="148">
        <f t="shared" si="1"/>
        <v>3530</v>
      </c>
      <c r="H27" s="148">
        <f t="shared" si="1"/>
        <v>4988</v>
      </c>
      <c r="I27" s="148">
        <f t="shared" si="1"/>
        <v>4690</v>
      </c>
      <c r="J27" s="148">
        <f t="shared" si="1"/>
        <v>3987</v>
      </c>
      <c r="K27" s="148">
        <f t="shared" si="1"/>
        <v>5677</v>
      </c>
      <c r="L27" s="148">
        <f>SUM(L25:L26)</f>
        <v>5242</v>
      </c>
      <c r="M27" s="148">
        <f>SUM(M25:M26)</f>
        <v>4094</v>
      </c>
      <c r="N27" s="148">
        <f>SUM(N25:N26)</f>
        <v>5666</v>
      </c>
      <c r="O27" s="149">
        <f>SUM(O25:O26)</f>
        <v>4683</v>
      </c>
      <c r="P27" s="547">
        <f>SUM(D27:O27)</f>
        <v>53552</v>
      </c>
    </row>
    <row r="28" spans="1:16" ht="21.75" thickBot="1">
      <c r="A28" s="612"/>
      <c r="B28" s="613"/>
      <c r="C28" s="456" t="s">
        <v>305</v>
      </c>
      <c r="D28" s="141">
        <v>3443</v>
      </c>
      <c r="E28" s="142">
        <v>2819</v>
      </c>
      <c r="F28" s="143">
        <v>5034</v>
      </c>
      <c r="G28" s="142">
        <v>10908</v>
      </c>
      <c r="H28" s="143">
        <v>8673</v>
      </c>
      <c r="I28" s="143">
        <v>5213</v>
      </c>
      <c r="J28" s="144">
        <v>4360</v>
      </c>
      <c r="K28" s="145">
        <v>6660</v>
      </c>
      <c r="L28" s="141">
        <v>4803</v>
      </c>
      <c r="M28" s="143">
        <v>19276</v>
      </c>
      <c r="N28" s="143">
        <v>7519</v>
      </c>
      <c r="O28" s="146">
        <v>6761</v>
      </c>
      <c r="P28" s="548">
        <f t="shared" si="0"/>
        <v>85469</v>
      </c>
    </row>
    <row r="29" spans="1:16" ht="21.75" thickBot="1">
      <c r="A29" s="614"/>
      <c r="B29" s="615"/>
      <c r="C29" s="415" t="s">
        <v>306</v>
      </c>
      <c r="D29" s="216">
        <f>D26+D28</f>
        <v>5864</v>
      </c>
      <c r="E29" s="216">
        <f aca="true" t="shared" si="2" ref="E29:O29">E26+E28</f>
        <v>5075</v>
      </c>
      <c r="F29" s="216">
        <f t="shared" si="2"/>
        <v>7796</v>
      </c>
      <c r="G29" s="216">
        <f t="shared" si="2"/>
        <v>13216</v>
      </c>
      <c r="H29" s="216">
        <f t="shared" si="2"/>
        <v>11933</v>
      </c>
      <c r="I29" s="216">
        <f t="shared" si="2"/>
        <v>8613</v>
      </c>
      <c r="J29" s="216">
        <f t="shared" si="2"/>
        <v>6627</v>
      </c>
      <c r="K29" s="216">
        <f t="shared" si="2"/>
        <v>10424</v>
      </c>
      <c r="L29" s="216">
        <f t="shared" si="2"/>
        <v>8381</v>
      </c>
      <c r="M29" s="216">
        <f t="shared" si="2"/>
        <v>22002</v>
      </c>
      <c r="N29" s="216">
        <f t="shared" si="2"/>
        <v>10844</v>
      </c>
      <c r="O29" s="552">
        <f t="shared" si="2"/>
        <v>9893</v>
      </c>
      <c r="P29" s="553">
        <f>SUM(D29:O29)</f>
        <v>120668</v>
      </c>
    </row>
    <row r="30" spans="1:16" ht="12.75">
      <c r="A30" s="596" t="s">
        <v>280</v>
      </c>
      <c r="B30" s="599" t="s">
        <v>281</v>
      </c>
      <c r="C30" s="447" t="s">
        <v>307</v>
      </c>
      <c r="D30" s="119">
        <v>26</v>
      </c>
      <c r="E30" s="120">
        <v>39</v>
      </c>
      <c r="F30" s="112">
        <v>42</v>
      </c>
      <c r="G30" s="120">
        <v>29</v>
      </c>
      <c r="H30" s="112">
        <v>29</v>
      </c>
      <c r="I30" s="112">
        <v>37</v>
      </c>
      <c r="J30" s="112">
        <v>43</v>
      </c>
      <c r="K30" s="120">
        <v>38</v>
      </c>
      <c r="L30" s="112">
        <v>45</v>
      </c>
      <c r="M30" s="112">
        <v>29</v>
      </c>
      <c r="N30" s="112">
        <v>28</v>
      </c>
      <c r="O30" s="118">
        <v>39</v>
      </c>
      <c r="P30" s="542">
        <f t="shared" si="0"/>
        <v>424</v>
      </c>
    </row>
    <row r="31" spans="1:16" ht="12.75">
      <c r="A31" s="598"/>
      <c r="B31" s="600"/>
      <c r="C31" s="444" t="s">
        <v>289</v>
      </c>
      <c r="D31" s="124">
        <v>39354</v>
      </c>
      <c r="E31" s="121">
        <v>42917</v>
      </c>
      <c r="F31" s="109">
        <v>73572</v>
      </c>
      <c r="G31" s="121">
        <v>38684</v>
      </c>
      <c r="H31" s="109">
        <v>38926</v>
      </c>
      <c r="I31" s="109">
        <v>42996</v>
      </c>
      <c r="J31" s="109">
        <v>63024</v>
      </c>
      <c r="K31" s="121">
        <v>47760</v>
      </c>
      <c r="L31" s="109">
        <v>72325</v>
      </c>
      <c r="M31" s="109">
        <v>38751</v>
      </c>
      <c r="N31" s="109">
        <v>37683</v>
      </c>
      <c r="O31" s="123">
        <v>56062</v>
      </c>
      <c r="P31" s="543">
        <f t="shared" si="0"/>
        <v>592054</v>
      </c>
    </row>
    <row r="32" spans="1:16" ht="12.75">
      <c r="A32" s="598"/>
      <c r="B32" s="600"/>
      <c r="C32" s="444" t="s">
        <v>308</v>
      </c>
      <c r="D32" s="124">
        <v>37</v>
      </c>
      <c r="E32" s="121">
        <v>36</v>
      </c>
      <c r="F32" s="109">
        <v>42</v>
      </c>
      <c r="G32" s="121">
        <v>31</v>
      </c>
      <c r="H32" s="109">
        <v>25</v>
      </c>
      <c r="I32" s="109">
        <v>33</v>
      </c>
      <c r="J32" s="109">
        <v>43</v>
      </c>
      <c r="K32" s="121">
        <v>46</v>
      </c>
      <c r="L32" s="109">
        <v>40</v>
      </c>
      <c r="M32" s="109">
        <v>31</v>
      </c>
      <c r="N32" s="109">
        <v>30</v>
      </c>
      <c r="O32" s="123">
        <v>29</v>
      </c>
      <c r="P32" s="543">
        <f t="shared" si="0"/>
        <v>423</v>
      </c>
    </row>
    <row r="33" spans="1:16" ht="12.75">
      <c r="A33" s="598"/>
      <c r="B33" s="600"/>
      <c r="C33" s="444" t="s">
        <v>289</v>
      </c>
      <c r="D33" s="124">
        <v>52220</v>
      </c>
      <c r="E33" s="121">
        <v>39691</v>
      </c>
      <c r="F33" s="109">
        <v>70570</v>
      </c>
      <c r="G33" s="121">
        <v>19962</v>
      </c>
      <c r="H33" s="109">
        <v>33273</v>
      </c>
      <c r="I33" s="109">
        <v>37753</v>
      </c>
      <c r="J33" s="109">
        <v>59090</v>
      </c>
      <c r="K33" s="121">
        <v>58909</v>
      </c>
      <c r="L33" s="109">
        <v>54000</v>
      </c>
      <c r="M33" s="109">
        <v>52985</v>
      </c>
      <c r="N33" s="109">
        <v>34877</v>
      </c>
      <c r="O33" s="123">
        <v>48935</v>
      </c>
      <c r="P33" s="543">
        <f t="shared" si="0"/>
        <v>562265</v>
      </c>
    </row>
    <row r="34" spans="1:16" ht="12.75">
      <c r="A34" s="598"/>
      <c r="B34" s="600"/>
      <c r="C34" s="444" t="s">
        <v>638</v>
      </c>
      <c r="D34" s="124">
        <v>3</v>
      </c>
      <c r="E34" s="121">
        <v>4</v>
      </c>
      <c r="F34" s="109">
        <v>8</v>
      </c>
      <c r="G34" s="121">
        <v>4</v>
      </c>
      <c r="H34" s="109">
        <v>4</v>
      </c>
      <c r="I34" s="109">
        <v>1</v>
      </c>
      <c r="J34" s="109">
        <v>3</v>
      </c>
      <c r="K34" s="121">
        <v>0</v>
      </c>
      <c r="L34" s="109">
        <v>11</v>
      </c>
      <c r="M34" s="109">
        <v>3</v>
      </c>
      <c r="N34" s="109">
        <v>6</v>
      </c>
      <c r="O34" s="123">
        <v>7</v>
      </c>
      <c r="P34" s="543">
        <f t="shared" si="0"/>
        <v>54</v>
      </c>
    </row>
    <row r="35" spans="1:16" ht="12.75">
      <c r="A35" s="598"/>
      <c r="B35" s="600"/>
      <c r="C35" s="444" t="s">
        <v>289</v>
      </c>
      <c r="D35" s="124">
        <v>24261</v>
      </c>
      <c r="E35" s="121">
        <v>44233</v>
      </c>
      <c r="F35" s="109">
        <v>83766</v>
      </c>
      <c r="G35" s="121">
        <v>33413</v>
      </c>
      <c r="H35" s="109">
        <v>31026</v>
      </c>
      <c r="I35" s="109">
        <v>14257</v>
      </c>
      <c r="J35" s="109">
        <v>44324</v>
      </c>
      <c r="K35" s="121">
        <v>0</v>
      </c>
      <c r="L35" s="109">
        <v>126870</v>
      </c>
      <c r="M35" s="109">
        <v>26853</v>
      </c>
      <c r="N35" s="109">
        <v>69106</v>
      </c>
      <c r="O35" s="123">
        <v>84288</v>
      </c>
      <c r="P35" s="543">
        <f t="shared" si="0"/>
        <v>582397</v>
      </c>
    </row>
    <row r="36" spans="1:16" ht="12.75">
      <c r="A36" s="598"/>
      <c r="B36" s="600"/>
      <c r="C36" s="444" t="s">
        <v>639</v>
      </c>
      <c r="D36" s="124">
        <v>2</v>
      </c>
      <c r="E36" s="121">
        <v>4</v>
      </c>
      <c r="F36" s="109">
        <v>7</v>
      </c>
      <c r="G36" s="121">
        <v>5</v>
      </c>
      <c r="H36" s="109">
        <v>3</v>
      </c>
      <c r="I36" s="109">
        <v>2</v>
      </c>
      <c r="J36" s="109">
        <v>3</v>
      </c>
      <c r="K36" s="121">
        <v>1</v>
      </c>
      <c r="L36" s="109">
        <v>7</v>
      </c>
      <c r="M36" s="109">
        <v>4</v>
      </c>
      <c r="N36" s="109">
        <v>5</v>
      </c>
      <c r="O36" s="123">
        <v>6</v>
      </c>
      <c r="P36" s="543">
        <f t="shared" si="0"/>
        <v>49</v>
      </c>
    </row>
    <row r="37" spans="1:16" ht="13.5" thickBot="1">
      <c r="A37" s="598"/>
      <c r="B37" s="601"/>
      <c r="C37" s="449" t="s">
        <v>289</v>
      </c>
      <c r="D37" s="133">
        <v>12446</v>
      </c>
      <c r="E37" s="134">
        <v>53351</v>
      </c>
      <c r="F37" s="135">
        <v>86353</v>
      </c>
      <c r="G37" s="134">
        <v>43523</v>
      </c>
      <c r="H37" s="135">
        <v>20891</v>
      </c>
      <c r="I37" s="135">
        <v>24392</v>
      </c>
      <c r="J37" s="135">
        <v>44324</v>
      </c>
      <c r="K37" s="134">
        <v>19727</v>
      </c>
      <c r="L37" s="135">
        <v>83950</v>
      </c>
      <c r="M37" s="135">
        <v>28944</v>
      </c>
      <c r="N37" s="135">
        <v>57601</v>
      </c>
      <c r="O37" s="136">
        <v>72974</v>
      </c>
      <c r="P37" s="544">
        <f t="shared" si="0"/>
        <v>548476</v>
      </c>
    </row>
    <row r="38" spans="1:16" ht="16.5" customHeight="1">
      <c r="A38" s="598"/>
      <c r="B38" s="600" t="s">
        <v>278</v>
      </c>
      <c r="C38" s="457" t="s">
        <v>294</v>
      </c>
      <c r="D38" s="139">
        <v>37398</v>
      </c>
      <c r="E38" s="137">
        <v>56741</v>
      </c>
      <c r="F38" s="111">
        <v>61726</v>
      </c>
      <c r="G38" s="137">
        <v>31155</v>
      </c>
      <c r="H38" s="111">
        <v>35795</v>
      </c>
      <c r="I38" s="111">
        <v>53472</v>
      </c>
      <c r="J38" s="138">
        <v>44081</v>
      </c>
      <c r="K38" s="137">
        <v>37453</v>
      </c>
      <c r="L38" s="139">
        <v>76813</v>
      </c>
      <c r="M38" s="111">
        <v>36873</v>
      </c>
      <c r="N38" s="111">
        <v>33747</v>
      </c>
      <c r="O38" s="138">
        <v>39485</v>
      </c>
      <c r="P38" s="542">
        <f t="shared" si="0"/>
        <v>544739</v>
      </c>
    </row>
    <row r="39" spans="1:16" ht="16.5" customHeight="1" thickBot="1">
      <c r="A39" s="597"/>
      <c r="B39" s="601"/>
      <c r="C39" s="449" t="s">
        <v>295</v>
      </c>
      <c r="D39" s="129">
        <v>12095</v>
      </c>
      <c r="E39" s="126">
        <v>10118</v>
      </c>
      <c r="F39" s="127">
        <v>15695</v>
      </c>
      <c r="G39" s="126">
        <v>19962</v>
      </c>
      <c r="H39" s="127">
        <v>12386</v>
      </c>
      <c r="I39" s="127">
        <v>21444</v>
      </c>
      <c r="J39" s="128">
        <v>25594</v>
      </c>
      <c r="K39" s="140">
        <v>40977</v>
      </c>
      <c r="L39" s="129">
        <v>32931</v>
      </c>
      <c r="M39" s="127">
        <v>9101</v>
      </c>
      <c r="N39" s="127">
        <v>16433</v>
      </c>
      <c r="O39" s="128">
        <v>7918</v>
      </c>
      <c r="P39" s="546">
        <f t="shared" si="0"/>
        <v>224654</v>
      </c>
    </row>
    <row r="40" spans="1:16" ht="12.75">
      <c r="A40" s="596" t="s">
        <v>282</v>
      </c>
      <c r="B40" s="599" t="s">
        <v>281</v>
      </c>
      <c r="C40" s="447" t="s">
        <v>307</v>
      </c>
      <c r="D40" s="119">
        <v>1</v>
      </c>
      <c r="E40" s="120">
        <v>3</v>
      </c>
      <c r="F40" s="112">
        <v>3</v>
      </c>
      <c r="G40" s="120">
        <v>1</v>
      </c>
      <c r="H40" s="112">
        <v>4</v>
      </c>
      <c r="I40" s="112">
        <v>4</v>
      </c>
      <c r="J40" s="118">
        <v>4</v>
      </c>
      <c r="K40" s="120">
        <v>2</v>
      </c>
      <c r="L40" s="119">
        <v>3</v>
      </c>
      <c r="M40" s="112">
        <v>2</v>
      </c>
      <c r="N40" s="112">
        <v>3</v>
      </c>
      <c r="O40" s="118">
        <v>2</v>
      </c>
      <c r="P40" s="542">
        <f t="shared" si="0"/>
        <v>32</v>
      </c>
    </row>
    <row r="41" spans="1:16" ht="12.75">
      <c r="A41" s="598"/>
      <c r="B41" s="600"/>
      <c r="C41" s="444" t="s">
        <v>289</v>
      </c>
      <c r="D41" s="124">
        <v>2564</v>
      </c>
      <c r="E41" s="121">
        <v>3374</v>
      </c>
      <c r="F41" s="109">
        <v>5650</v>
      </c>
      <c r="G41" s="121">
        <v>2564</v>
      </c>
      <c r="H41" s="109">
        <v>8190</v>
      </c>
      <c r="I41" s="109">
        <v>3306</v>
      </c>
      <c r="J41" s="109">
        <v>8214</v>
      </c>
      <c r="K41" s="121">
        <v>5410</v>
      </c>
      <c r="L41" s="109">
        <v>5344</v>
      </c>
      <c r="M41" s="109">
        <v>3122</v>
      </c>
      <c r="N41" s="109">
        <v>3357</v>
      </c>
      <c r="O41" s="123">
        <v>3098</v>
      </c>
      <c r="P41" s="549">
        <f t="shared" si="0"/>
        <v>54193</v>
      </c>
    </row>
    <row r="42" spans="1:16" ht="12.75">
      <c r="A42" s="598"/>
      <c r="B42" s="600"/>
      <c r="C42" s="444" t="s">
        <v>308</v>
      </c>
      <c r="D42" s="124">
        <v>1</v>
      </c>
      <c r="E42" s="121">
        <v>3</v>
      </c>
      <c r="F42" s="109">
        <v>3</v>
      </c>
      <c r="G42" s="121">
        <v>1</v>
      </c>
      <c r="H42" s="109">
        <v>4</v>
      </c>
      <c r="I42" s="109">
        <v>4</v>
      </c>
      <c r="J42" s="109">
        <v>4</v>
      </c>
      <c r="K42" s="121">
        <v>2</v>
      </c>
      <c r="L42" s="109">
        <v>3</v>
      </c>
      <c r="M42" s="109">
        <v>2</v>
      </c>
      <c r="N42" s="109">
        <v>3</v>
      </c>
      <c r="O42" s="123">
        <v>2</v>
      </c>
      <c r="P42" s="549">
        <f t="shared" si="0"/>
        <v>32</v>
      </c>
    </row>
    <row r="43" spans="1:16" ht="13.5" thickBot="1">
      <c r="A43" s="598"/>
      <c r="B43" s="601"/>
      <c r="C43" s="449" t="s">
        <v>289</v>
      </c>
      <c r="D43" s="133">
        <v>2564</v>
      </c>
      <c r="E43" s="134">
        <v>3374</v>
      </c>
      <c r="F43" s="135">
        <v>5650</v>
      </c>
      <c r="G43" s="134">
        <v>2564</v>
      </c>
      <c r="H43" s="135">
        <v>8190</v>
      </c>
      <c r="I43" s="135">
        <v>3306</v>
      </c>
      <c r="J43" s="136">
        <v>8214</v>
      </c>
      <c r="K43" s="134">
        <v>5410</v>
      </c>
      <c r="L43" s="133">
        <v>5344</v>
      </c>
      <c r="M43" s="135">
        <v>3122</v>
      </c>
      <c r="N43" s="135">
        <v>3357</v>
      </c>
      <c r="O43" s="136">
        <v>3098</v>
      </c>
      <c r="P43" s="544">
        <f t="shared" si="0"/>
        <v>54193</v>
      </c>
    </row>
    <row r="44" spans="1:16" ht="17.25" customHeight="1">
      <c r="A44" s="598"/>
      <c r="B44" s="607" t="s">
        <v>278</v>
      </c>
      <c r="C44" s="457" t="s">
        <v>294</v>
      </c>
      <c r="D44" s="119">
        <v>79</v>
      </c>
      <c r="E44" s="120">
        <v>432</v>
      </c>
      <c r="F44" s="112">
        <v>776</v>
      </c>
      <c r="G44" s="120">
        <v>236</v>
      </c>
      <c r="H44" s="112">
        <v>719</v>
      </c>
      <c r="I44" s="112">
        <v>1857</v>
      </c>
      <c r="J44" s="118">
        <v>885</v>
      </c>
      <c r="K44" s="120">
        <v>399</v>
      </c>
      <c r="L44" s="119">
        <v>455</v>
      </c>
      <c r="M44" s="112">
        <v>466</v>
      </c>
      <c r="N44" s="112">
        <v>1378</v>
      </c>
      <c r="O44" s="132">
        <v>456</v>
      </c>
      <c r="P44" s="545">
        <f t="shared" si="0"/>
        <v>8138</v>
      </c>
    </row>
    <row r="45" spans="1:16" ht="17.25" customHeight="1" thickBot="1">
      <c r="A45" s="597"/>
      <c r="B45" s="609"/>
      <c r="C45" s="449" t="s">
        <v>295</v>
      </c>
      <c r="D45" s="133">
        <v>0</v>
      </c>
      <c r="E45" s="134">
        <v>0</v>
      </c>
      <c r="F45" s="135">
        <v>0</v>
      </c>
      <c r="G45" s="134">
        <v>0</v>
      </c>
      <c r="H45" s="135">
        <v>0</v>
      </c>
      <c r="I45" s="135">
        <v>0</v>
      </c>
      <c r="J45" s="136">
        <v>0</v>
      </c>
      <c r="K45" s="134">
        <v>0</v>
      </c>
      <c r="L45" s="133">
        <v>0</v>
      </c>
      <c r="M45" s="135">
        <v>0</v>
      </c>
      <c r="N45" s="135">
        <v>0</v>
      </c>
      <c r="O45" s="463">
        <v>0</v>
      </c>
      <c r="P45" s="544">
        <f t="shared" si="0"/>
        <v>0</v>
      </c>
    </row>
    <row r="46" spans="1:16" ht="17.25" customHeight="1">
      <c r="A46" s="2" t="s">
        <v>288</v>
      </c>
      <c r="B46" s="465"/>
      <c r="C46" s="466"/>
      <c r="D46" s="460"/>
      <c r="E46" s="461"/>
      <c r="F46" s="460"/>
      <c r="G46" s="461"/>
      <c r="H46" s="460"/>
      <c r="I46" s="460"/>
      <c r="J46" s="460"/>
      <c r="K46" s="461"/>
      <c r="L46" s="460"/>
      <c r="M46" s="460"/>
      <c r="N46" s="460"/>
      <c r="O46" s="460"/>
      <c r="P46" s="462"/>
    </row>
    <row r="47" spans="1:16" ht="17.25" customHeight="1">
      <c r="A47" s="464"/>
      <c r="B47" s="465"/>
      <c r="C47" s="466"/>
      <c r="D47" s="460"/>
      <c r="E47" s="461"/>
      <c r="F47" s="460"/>
      <c r="G47" s="461"/>
      <c r="H47" s="460"/>
      <c r="I47" s="460"/>
      <c r="J47" s="460"/>
      <c r="K47" s="461"/>
      <c r="L47" s="460"/>
      <c r="M47" s="460"/>
      <c r="N47" s="460"/>
      <c r="O47" s="460"/>
      <c r="P47" s="462"/>
    </row>
    <row r="48" spans="1:16" ht="17.25" customHeight="1">
      <c r="A48" s="464"/>
      <c r="B48" s="465"/>
      <c r="C48" s="466"/>
      <c r="D48" s="460"/>
      <c r="E48" s="461"/>
      <c r="F48" s="460"/>
      <c r="G48" s="461"/>
      <c r="H48" s="460"/>
      <c r="I48" s="460"/>
      <c r="J48" s="460"/>
      <c r="K48" s="461"/>
      <c r="L48" s="460"/>
      <c r="M48" s="460"/>
      <c r="N48" s="460"/>
      <c r="O48" s="460"/>
      <c r="P48" s="462"/>
    </row>
    <row r="49" spans="1:16" ht="17.25" customHeight="1">
      <c r="A49" s="464"/>
      <c r="B49" s="465"/>
      <c r="C49" s="466"/>
      <c r="D49" s="460"/>
      <c r="E49" s="461"/>
      <c r="F49" s="460"/>
      <c r="G49" s="461"/>
      <c r="H49" s="460"/>
      <c r="I49" s="460"/>
      <c r="J49" s="460"/>
      <c r="K49" s="461"/>
      <c r="L49" s="460"/>
      <c r="M49" s="460"/>
      <c r="N49" s="460"/>
      <c r="O49" s="460"/>
      <c r="P49" s="462"/>
    </row>
    <row r="50" spans="1:16" ht="17.25" customHeight="1">
      <c r="A50" s="464"/>
      <c r="B50" s="465"/>
      <c r="C50" s="466"/>
      <c r="D50" s="460"/>
      <c r="E50" s="461"/>
      <c r="F50" s="460"/>
      <c r="G50" s="461"/>
      <c r="H50" s="460"/>
      <c r="I50" s="460"/>
      <c r="J50" s="460"/>
      <c r="K50" s="461"/>
      <c r="L50" s="460"/>
      <c r="M50" s="460"/>
      <c r="N50" s="460"/>
      <c r="O50" s="460"/>
      <c r="P50" s="462"/>
    </row>
    <row r="51" spans="1:16" ht="17.25" customHeight="1">
      <c r="A51" s="464"/>
      <c r="B51" s="465"/>
      <c r="C51" s="466"/>
      <c r="D51" s="460"/>
      <c r="E51" s="461"/>
      <c r="F51" s="460"/>
      <c r="G51" s="461"/>
      <c r="H51" s="460"/>
      <c r="I51" s="460"/>
      <c r="J51" s="460"/>
      <c r="K51" s="461"/>
      <c r="L51" s="460"/>
      <c r="M51" s="460"/>
      <c r="N51" s="460"/>
      <c r="O51" s="460"/>
      <c r="P51" s="462"/>
    </row>
    <row r="52" spans="1:16" ht="17.25" customHeight="1">
      <c r="A52" s="464"/>
      <c r="B52" s="465"/>
      <c r="C52" s="466"/>
      <c r="D52" s="460"/>
      <c r="E52" s="461"/>
      <c r="F52" s="460"/>
      <c r="G52" s="461"/>
      <c r="H52" s="460"/>
      <c r="I52" s="460"/>
      <c r="J52" s="460"/>
      <c r="K52" s="461"/>
      <c r="L52" s="460"/>
      <c r="M52" s="460"/>
      <c r="N52" s="460"/>
      <c r="O52" s="460"/>
      <c r="P52" s="462"/>
    </row>
    <row r="53" spans="1:11" ht="18.75">
      <c r="A53" s="6" t="s">
        <v>309</v>
      </c>
      <c r="B53" s="7"/>
      <c r="C53" s="28"/>
      <c r="D53" s="10"/>
      <c r="E53" s="95"/>
      <c r="F53" s="10"/>
      <c r="G53" s="95"/>
      <c r="H53" s="10"/>
      <c r="K53" s="97"/>
    </row>
    <row r="54" spans="1:11" ht="12.75">
      <c r="A54" s="2" t="s">
        <v>275</v>
      </c>
      <c r="C54" s="101"/>
      <c r="K54" s="98"/>
    </row>
    <row r="55" spans="1:11" ht="12.75">
      <c r="A55" s="2" t="s">
        <v>641</v>
      </c>
      <c r="C55" s="101"/>
      <c r="K55" s="98"/>
    </row>
    <row r="56" spans="1:3" ht="12.75">
      <c r="A56" s="4" t="s">
        <v>623</v>
      </c>
      <c r="C56" s="101"/>
    </row>
    <row r="57" spans="1:3" ht="9.75" customHeight="1" thickBot="1">
      <c r="A57" s="4"/>
      <c r="C57" s="101"/>
    </row>
    <row r="58" spans="4:16" ht="15" customHeight="1" thickBot="1">
      <c r="D58" s="577">
        <v>2007</v>
      </c>
      <c r="E58" s="578"/>
      <c r="F58" s="578"/>
      <c r="G58" s="578"/>
      <c r="H58" s="578"/>
      <c r="I58" s="578"/>
      <c r="J58" s="578"/>
      <c r="K58" s="578"/>
      <c r="L58" s="578"/>
      <c r="M58" s="578"/>
      <c r="N58" s="578"/>
      <c r="O58" s="578"/>
      <c r="P58" s="581"/>
    </row>
    <row r="59" spans="4:16" ht="48" thickBot="1">
      <c r="D59" s="80" t="s">
        <v>33</v>
      </c>
      <c r="E59" s="82" t="s">
        <v>45</v>
      </c>
      <c r="F59" s="82" t="s">
        <v>34</v>
      </c>
      <c r="G59" s="82" t="s">
        <v>35</v>
      </c>
      <c r="H59" s="82" t="s">
        <v>36</v>
      </c>
      <c r="I59" s="82" t="s">
        <v>37</v>
      </c>
      <c r="J59" s="82" t="s">
        <v>38</v>
      </c>
      <c r="K59" s="82" t="s">
        <v>39</v>
      </c>
      <c r="L59" s="82" t="s">
        <v>40</v>
      </c>
      <c r="M59" s="82" t="s">
        <v>41</v>
      </c>
      <c r="N59" s="82" t="s">
        <v>42</v>
      </c>
      <c r="O59" s="81" t="s">
        <v>43</v>
      </c>
      <c r="P59" s="81" t="s">
        <v>44</v>
      </c>
    </row>
    <row r="60" spans="1:16" ht="12.75">
      <c r="A60" s="596" t="s">
        <v>283</v>
      </c>
      <c r="B60" s="599" t="s">
        <v>281</v>
      </c>
      <c r="C60" s="447" t="s">
        <v>307</v>
      </c>
      <c r="D60" s="227">
        <v>11</v>
      </c>
      <c r="E60" s="241">
        <v>8</v>
      </c>
      <c r="F60" s="223">
        <v>15</v>
      </c>
      <c r="G60" s="241">
        <v>9</v>
      </c>
      <c r="H60" s="223">
        <v>12</v>
      </c>
      <c r="I60" s="223">
        <v>12</v>
      </c>
      <c r="J60" s="223">
        <v>17</v>
      </c>
      <c r="K60" s="241">
        <v>8</v>
      </c>
      <c r="L60" s="223">
        <v>9</v>
      </c>
      <c r="M60" s="223">
        <v>9</v>
      </c>
      <c r="N60" s="242">
        <v>9</v>
      </c>
      <c r="O60" s="243">
        <v>8</v>
      </c>
      <c r="P60" s="244">
        <f>SUM(D60:O60)</f>
        <v>127</v>
      </c>
    </row>
    <row r="61" spans="1:16" ht="12.75">
      <c r="A61" s="598"/>
      <c r="B61" s="600"/>
      <c r="C61" s="444" t="s">
        <v>289</v>
      </c>
      <c r="D61" s="225">
        <v>9490</v>
      </c>
      <c r="E61" s="245">
        <v>7834</v>
      </c>
      <c r="F61" s="217">
        <v>14402</v>
      </c>
      <c r="G61" s="245">
        <v>10749</v>
      </c>
      <c r="H61" s="217">
        <v>11199</v>
      </c>
      <c r="I61" s="217">
        <v>15198</v>
      </c>
      <c r="J61" s="217">
        <v>17780</v>
      </c>
      <c r="K61" s="245">
        <v>10634</v>
      </c>
      <c r="L61" s="217">
        <v>9283</v>
      </c>
      <c r="M61" s="217">
        <v>8243</v>
      </c>
      <c r="N61" s="246">
        <v>8221</v>
      </c>
      <c r="O61" s="218">
        <v>8050</v>
      </c>
      <c r="P61" s="247">
        <f aca="true" t="shared" si="3" ref="P61:P69">SUM(D61:O61)</f>
        <v>131083</v>
      </c>
    </row>
    <row r="62" spans="1:16" ht="12.75">
      <c r="A62" s="598"/>
      <c r="B62" s="600"/>
      <c r="C62" s="444" t="s">
        <v>308</v>
      </c>
      <c r="D62" s="225">
        <v>9</v>
      </c>
      <c r="E62" s="245">
        <v>10</v>
      </c>
      <c r="F62" s="217">
        <v>12</v>
      </c>
      <c r="G62" s="245">
        <v>8</v>
      </c>
      <c r="H62" s="217">
        <v>12</v>
      </c>
      <c r="I62" s="217">
        <v>13</v>
      </c>
      <c r="J62" s="217">
        <v>17</v>
      </c>
      <c r="K62" s="245">
        <v>6</v>
      </c>
      <c r="L62" s="217">
        <v>10</v>
      </c>
      <c r="M62" s="217">
        <v>10</v>
      </c>
      <c r="N62" s="246">
        <v>10</v>
      </c>
      <c r="O62" s="218">
        <v>6</v>
      </c>
      <c r="P62" s="247">
        <f t="shared" si="3"/>
        <v>123</v>
      </c>
    </row>
    <row r="63" spans="1:16" ht="12.75">
      <c r="A63" s="598"/>
      <c r="B63" s="600"/>
      <c r="C63" s="444" t="s">
        <v>289</v>
      </c>
      <c r="D63" s="225">
        <v>8722</v>
      </c>
      <c r="E63" s="245">
        <v>2812</v>
      </c>
      <c r="F63" s="217">
        <v>13549</v>
      </c>
      <c r="G63" s="245">
        <v>10394</v>
      </c>
      <c r="H63" s="217">
        <v>9876</v>
      </c>
      <c r="I63" s="217">
        <v>16885</v>
      </c>
      <c r="J63" s="217">
        <v>17780</v>
      </c>
      <c r="K63" s="245">
        <v>8066</v>
      </c>
      <c r="L63" s="217">
        <v>10970</v>
      </c>
      <c r="M63" s="217">
        <v>7718</v>
      </c>
      <c r="N63" s="246">
        <v>9244</v>
      </c>
      <c r="O63" s="218">
        <v>5988</v>
      </c>
      <c r="P63" s="247">
        <f t="shared" si="3"/>
        <v>122004</v>
      </c>
    </row>
    <row r="64" spans="1:16" ht="12.75">
      <c r="A64" s="598"/>
      <c r="B64" s="600"/>
      <c r="C64" s="444" t="s">
        <v>638</v>
      </c>
      <c r="D64" s="225">
        <v>3</v>
      </c>
      <c r="E64" s="121">
        <v>0</v>
      </c>
      <c r="F64" s="109">
        <v>2</v>
      </c>
      <c r="G64" s="121">
        <v>0</v>
      </c>
      <c r="H64" s="109">
        <v>1</v>
      </c>
      <c r="I64" s="109">
        <v>1</v>
      </c>
      <c r="J64" s="109">
        <v>0</v>
      </c>
      <c r="K64" s="121">
        <v>1</v>
      </c>
      <c r="L64" s="109">
        <v>2</v>
      </c>
      <c r="M64" s="109">
        <v>1</v>
      </c>
      <c r="N64" s="58">
        <v>1</v>
      </c>
      <c r="O64" s="123">
        <v>2</v>
      </c>
      <c r="P64" s="247">
        <f t="shared" si="3"/>
        <v>14</v>
      </c>
    </row>
    <row r="65" spans="1:16" ht="12.75">
      <c r="A65" s="598"/>
      <c r="B65" s="600"/>
      <c r="C65" s="444" t="s">
        <v>289</v>
      </c>
      <c r="D65" s="225">
        <v>2328</v>
      </c>
      <c r="E65" s="121">
        <v>0</v>
      </c>
      <c r="F65" s="109">
        <v>1552</v>
      </c>
      <c r="G65" s="121">
        <v>0</v>
      </c>
      <c r="H65" s="109">
        <v>776</v>
      </c>
      <c r="I65" s="109">
        <v>776</v>
      </c>
      <c r="J65" s="109">
        <v>0</v>
      </c>
      <c r="K65" s="121">
        <v>776</v>
      </c>
      <c r="L65" s="109">
        <v>1552</v>
      </c>
      <c r="M65" s="109">
        <v>776</v>
      </c>
      <c r="N65" s="58">
        <v>776</v>
      </c>
      <c r="O65" s="123">
        <v>1552</v>
      </c>
      <c r="P65" s="247">
        <f t="shared" si="3"/>
        <v>10864</v>
      </c>
    </row>
    <row r="66" spans="1:16" ht="12.75">
      <c r="A66" s="598"/>
      <c r="B66" s="600"/>
      <c r="C66" s="444" t="s">
        <v>639</v>
      </c>
      <c r="D66" s="225">
        <v>3</v>
      </c>
      <c r="E66" s="121">
        <v>0</v>
      </c>
      <c r="F66" s="109">
        <v>2</v>
      </c>
      <c r="G66" s="121">
        <v>0</v>
      </c>
      <c r="H66" s="109">
        <v>1</v>
      </c>
      <c r="I66" s="109">
        <v>1</v>
      </c>
      <c r="J66" s="109">
        <v>0</v>
      </c>
      <c r="K66" s="121">
        <v>1</v>
      </c>
      <c r="L66" s="109">
        <v>2</v>
      </c>
      <c r="M66" s="109">
        <v>1</v>
      </c>
      <c r="N66" s="58">
        <v>1</v>
      </c>
      <c r="O66" s="123">
        <v>2</v>
      </c>
      <c r="P66" s="247">
        <f t="shared" si="3"/>
        <v>14</v>
      </c>
    </row>
    <row r="67" spans="1:16" ht="13.5" thickBot="1">
      <c r="A67" s="598"/>
      <c r="B67" s="600"/>
      <c r="C67" s="446" t="s">
        <v>289</v>
      </c>
      <c r="D67" s="226">
        <v>2328</v>
      </c>
      <c r="E67" s="126">
        <v>0</v>
      </c>
      <c r="F67" s="127">
        <v>1552</v>
      </c>
      <c r="G67" s="126">
        <v>0</v>
      </c>
      <c r="H67" s="127">
        <v>776</v>
      </c>
      <c r="I67" s="127">
        <v>776</v>
      </c>
      <c r="J67" s="127">
        <v>0</v>
      </c>
      <c r="K67" s="126">
        <v>776</v>
      </c>
      <c r="L67" s="127">
        <v>1552</v>
      </c>
      <c r="M67" s="127">
        <v>776</v>
      </c>
      <c r="N67" s="250">
        <v>776</v>
      </c>
      <c r="O67" s="128">
        <v>1552</v>
      </c>
      <c r="P67" s="249">
        <f t="shared" si="3"/>
        <v>10864</v>
      </c>
    </row>
    <row r="68" spans="1:16" ht="20.25" customHeight="1">
      <c r="A68" s="598"/>
      <c r="B68" s="599" t="s">
        <v>278</v>
      </c>
      <c r="C68" s="447" t="s">
        <v>294</v>
      </c>
      <c r="D68" s="227">
        <v>14217</v>
      </c>
      <c r="E68" s="241">
        <v>9791</v>
      </c>
      <c r="F68" s="223">
        <v>18176</v>
      </c>
      <c r="G68" s="241">
        <v>17572</v>
      </c>
      <c r="H68" s="223">
        <v>15282</v>
      </c>
      <c r="I68" s="223">
        <v>18131</v>
      </c>
      <c r="J68" s="223">
        <v>15063</v>
      </c>
      <c r="K68" s="241">
        <v>15642</v>
      </c>
      <c r="L68" s="223">
        <v>12464</v>
      </c>
      <c r="M68" s="223">
        <v>8855</v>
      </c>
      <c r="N68" s="242">
        <v>7496</v>
      </c>
      <c r="O68" s="243">
        <v>8993</v>
      </c>
      <c r="P68" s="244">
        <f t="shared" si="3"/>
        <v>161682</v>
      </c>
    </row>
    <row r="69" spans="1:16" ht="20.25" customHeight="1" thickBot="1">
      <c r="A69" s="597"/>
      <c r="B69" s="601"/>
      <c r="C69" s="449" t="s">
        <v>295</v>
      </c>
      <c r="D69" s="226">
        <v>2244</v>
      </c>
      <c r="E69" s="248">
        <v>2812</v>
      </c>
      <c r="F69" s="219">
        <v>5826</v>
      </c>
      <c r="G69" s="248">
        <v>3940</v>
      </c>
      <c r="H69" s="219">
        <v>2857</v>
      </c>
      <c r="I69" s="219">
        <v>2881</v>
      </c>
      <c r="J69" s="219">
        <v>4846</v>
      </c>
      <c r="K69" s="248">
        <v>4785</v>
      </c>
      <c r="L69" s="219">
        <v>1036</v>
      </c>
      <c r="M69" s="219">
        <v>1014</v>
      </c>
      <c r="N69" s="72">
        <v>3659</v>
      </c>
      <c r="O69" s="220">
        <v>1414</v>
      </c>
      <c r="P69" s="249">
        <f t="shared" si="3"/>
        <v>37314</v>
      </c>
    </row>
    <row r="70" spans="1:16" ht="12.75">
      <c r="A70" s="596" t="s">
        <v>285</v>
      </c>
      <c r="B70" s="599" t="s">
        <v>281</v>
      </c>
      <c r="C70" s="447" t="s">
        <v>307</v>
      </c>
      <c r="D70" s="251">
        <v>4</v>
      </c>
      <c r="E70" s="252">
        <v>3</v>
      </c>
      <c r="F70" s="253">
        <v>1</v>
      </c>
      <c r="G70" s="252">
        <v>2</v>
      </c>
      <c r="H70" s="253">
        <v>2</v>
      </c>
      <c r="I70" s="253">
        <v>5</v>
      </c>
      <c r="J70" s="253">
        <v>5</v>
      </c>
      <c r="K70" s="252">
        <v>2</v>
      </c>
      <c r="L70" s="253">
        <v>6</v>
      </c>
      <c r="M70" s="253">
        <v>2</v>
      </c>
      <c r="N70" s="254">
        <v>2</v>
      </c>
      <c r="O70" s="266">
        <v>3</v>
      </c>
      <c r="P70" s="264">
        <f>SUM(D70:O70)</f>
        <v>37</v>
      </c>
    </row>
    <row r="71" spans="1:16" ht="12.75">
      <c r="A71" s="598"/>
      <c r="B71" s="600"/>
      <c r="C71" s="444" t="s">
        <v>289</v>
      </c>
      <c r="D71" s="255">
        <v>7023</v>
      </c>
      <c r="E71" s="256">
        <v>6597</v>
      </c>
      <c r="F71" s="257">
        <v>10174</v>
      </c>
      <c r="G71" s="256">
        <v>2712</v>
      </c>
      <c r="H71" s="257">
        <v>2431</v>
      </c>
      <c r="I71" s="257">
        <v>6221</v>
      </c>
      <c r="J71" s="257">
        <v>18367</v>
      </c>
      <c r="K71" s="256">
        <v>3893</v>
      </c>
      <c r="L71" s="257">
        <v>10326</v>
      </c>
      <c r="M71" s="257">
        <v>17230</v>
      </c>
      <c r="N71" s="258">
        <v>12439</v>
      </c>
      <c r="O71" s="267">
        <v>18506</v>
      </c>
      <c r="P71" s="268">
        <f aca="true" t="shared" si="4" ref="P71:P79">SUM(D71:O71)</f>
        <v>115919</v>
      </c>
    </row>
    <row r="72" spans="1:16" ht="12.75">
      <c r="A72" s="598"/>
      <c r="B72" s="600"/>
      <c r="C72" s="444" t="s">
        <v>308</v>
      </c>
      <c r="D72" s="255">
        <v>4</v>
      </c>
      <c r="E72" s="256">
        <v>3</v>
      </c>
      <c r="F72" s="257">
        <v>1</v>
      </c>
      <c r="G72" s="256">
        <v>2</v>
      </c>
      <c r="H72" s="257">
        <v>2</v>
      </c>
      <c r="I72" s="257">
        <v>5</v>
      </c>
      <c r="J72" s="257">
        <v>5</v>
      </c>
      <c r="K72" s="256">
        <v>2</v>
      </c>
      <c r="L72" s="257">
        <v>5</v>
      </c>
      <c r="M72" s="257">
        <v>4</v>
      </c>
      <c r="N72" s="258">
        <v>2</v>
      </c>
      <c r="O72" s="267">
        <v>3</v>
      </c>
      <c r="P72" s="268">
        <f t="shared" si="4"/>
        <v>38</v>
      </c>
    </row>
    <row r="73" spans="1:16" ht="12.75">
      <c r="A73" s="598"/>
      <c r="B73" s="600"/>
      <c r="C73" s="444" t="s">
        <v>289</v>
      </c>
      <c r="D73" s="255">
        <v>7032</v>
      </c>
      <c r="E73" s="256">
        <v>6597</v>
      </c>
      <c r="F73" s="257">
        <v>10174</v>
      </c>
      <c r="G73" s="256">
        <v>2712</v>
      </c>
      <c r="H73" s="257">
        <v>2431</v>
      </c>
      <c r="I73" s="257">
        <v>6221</v>
      </c>
      <c r="J73" s="257">
        <v>18367</v>
      </c>
      <c r="K73" s="256">
        <v>5100</v>
      </c>
      <c r="L73" s="257">
        <v>9509</v>
      </c>
      <c r="M73" s="257">
        <v>21576</v>
      </c>
      <c r="N73" s="258">
        <v>12439</v>
      </c>
      <c r="O73" s="267">
        <v>18506</v>
      </c>
      <c r="P73" s="268">
        <f t="shared" si="4"/>
        <v>120664</v>
      </c>
    </row>
    <row r="74" spans="1:16" ht="12.75">
      <c r="A74" s="598"/>
      <c r="B74" s="600"/>
      <c r="C74" s="444" t="s">
        <v>638</v>
      </c>
      <c r="D74" s="255">
        <v>8</v>
      </c>
      <c r="E74" s="256">
        <v>9</v>
      </c>
      <c r="F74" s="257">
        <v>6</v>
      </c>
      <c r="G74" s="256">
        <v>8</v>
      </c>
      <c r="H74" s="257">
        <v>5</v>
      </c>
      <c r="I74" s="257">
        <v>6</v>
      </c>
      <c r="J74" s="257">
        <v>10</v>
      </c>
      <c r="K74" s="256">
        <v>9</v>
      </c>
      <c r="L74" s="257">
        <v>4</v>
      </c>
      <c r="M74" s="257">
        <v>6</v>
      </c>
      <c r="N74" s="258">
        <v>6</v>
      </c>
      <c r="O74" s="267">
        <v>6</v>
      </c>
      <c r="P74" s="268">
        <f t="shared" si="4"/>
        <v>83</v>
      </c>
    </row>
    <row r="75" spans="1:16" ht="12.75">
      <c r="A75" s="598"/>
      <c r="B75" s="600"/>
      <c r="C75" s="444" t="s">
        <v>289</v>
      </c>
      <c r="D75" s="255">
        <v>72034</v>
      </c>
      <c r="E75" s="256">
        <v>102056</v>
      </c>
      <c r="F75" s="257">
        <v>64007</v>
      </c>
      <c r="G75" s="256">
        <v>77536</v>
      </c>
      <c r="H75" s="257">
        <v>53318</v>
      </c>
      <c r="I75" s="257">
        <v>66942</v>
      </c>
      <c r="J75" s="257">
        <v>88786</v>
      </c>
      <c r="K75" s="256">
        <v>106510</v>
      </c>
      <c r="L75" s="257">
        <v>71035</v>
      </c>
      <c r="M75" s="257">
        <v>69566</v>
      </c>
      <c r="N75" s="258">
        <v>79091</v>
      </c>
      <c r="O75" s="267">
        <v>52733</v>
      </c>
      <c r="P75" s="268">
        <f t="shared" si="4"/>
        <v>903614</v>
      </c>
    </row>
    <row r="76" spans="1:16" ht="12.75">
      <c r="A76" s="598"/>
      <c r="B76" s="600"/>
      <c r="C76" s="444" t="s">
        <v>639</v>
      </c>
      <c r="D76" s="255">
        <v>8</v>
      </c>
      <c r="E76" s="256">
        <v>8</v>
      </c>
      <c r="F76" s="257">
        <v>8</v>
      </c>
      <c r="G76" s="256">
        <v>9</v>
      </c>
      <c r="H76" s="257">
        <v>4</v>
      </c>
      <c r="I76" s="257">
        <v>6</v>
      </c>
      <c r="J76" s="257">
        <v>9</v>
      </c>
      <c r="K76" s="256">
        <v>7</v>
      </c>
      <c r="L76" s="257">
        <v>4</v>
      </c>
      <c r="M76" s="257">
        <v>6</v>
      </c>
      <c r="N76" s="258">
        <v>6</v>
      </c>
      <c r="O76" s="267">
        <v>7</v>
      </c>
      <c r="P76" s="268">
        <f t="shared" si="4"/>
        <v>82</v>
      </c>
    </row>
    <row r="77" spans="1:16" ht="13.5" thickBot="1">
      <c r="A77" s="598"/>
      <c r="B77" s="601"/>
      <c r="C77" s="449" t="s">
        <v>289</v>
      </c>
      <c r="D77" s="259">
        <v>72034</v>
      </c>
      <c r="E77" s="260">
        <v>90352</v>
      </c>
      <c r="F77" s="261">
        <v>78311</v>
      </c>
      <c r="G77" s="260">
        <v>86441</v>
      </c>
      <c r="H77" s="261">
        <v>33477</v>
      </c>
      <c r="I77" s="261">
        <v>66942</v>
      </c>
      <c r="J77" s="261">
        <v>77684</v>
      </c>
      <c r="K77" s="260">
        <v>82744</v>
      </c>
      <c r="L77" s="261">
        <v>105903</v>
      </c>
      <c r="M77" s="261">
        <v>69566</v>
      </c>
      <c r="N77" s="262">
        <v>66532</v>
      </c>
      <c r="O77" s="263">
        <v>66341</v>
      </c>
      <c r="P77" s="265">
        <f t="shared" si="4"/>
        <v>896327</v>
      </c>
    </row>
    <row r="78" spans="1:16" ht="18" customHeight="1">
      <c r="A78" s="598"/>
      <c r="B78" s="599" t="s">
        <v>278</v>
      </c>
      <c r="C78" s="447" t="s">
        <v>294</v>
      </c>
      <c r="D78" s="251">
        <v>3193</v>
      </c>
      <c r="E78" s="252">
        <v>0</v>
      </c>
      <c r="F78" s="253">
        <v>28285</v>
      </c>
      <c r="G78" s="252">
        <v>7969</v>
      </c>
      <c r="H78" s="253">
        <v>6950</v>
      </c>
      <c r="I78" s="253">
        <v>20000</v>
      </c>
      <c r="J78" s="253">
        <v>54994</v>
      </c>
      <c r="K78" s="252">
        <v>5425</v>
      </c>
      <c r="L78" s="253">
        <v>23700</v>
      </c>
      <c r="M78" s="253">
        <v>16000</v>
      </c>
      <c r="N78" s="254">
        <v>16887</v>
      </c>
      <c r="O78" s="266">
        <v>5822</v>
      </c>
      <c r="P78" s="264">
        <f t="shared" si="4"/>
        <v>189225</v>
      </c>
    </row>
    <row r="79" spans="1:16" ht="18" customHeight="1" thickBot="1">
      <c r="A79" s="597"/>
      <c r="B79" s="601"/>
      <c r="C79" s="449" t="s">
        <v>295</v>
      </c>
      <c r="D79" s="259">
        <v>13900</v>
      </c>
      <c r="E79" s="260">
        <v>18100</v>
      </c>
      <c r="F79" s="261">
        <v>0</v>
      </c>
      <c r="G79" s="260">
        <v>0</v>
      </c>
      <c r="H79" s="261">
        <v>0</v>
      </c>
      <c r="I79" s="261">
        <v>0</v>
      </c>
      <c r="J79" s="261">
        <v>0</v>
      </c>
      <c r="K79" s="260">
        <v>5100</v>
      </c>
      <c r="L79" s="261">
        <v>0</v>
      </c>
      <c r="M79" s="261">
        <v>5001</v>
      </c>
      <c r="N79" s="262">
        <v>2001</v>
      </c>
      <c r="O79" s="263">
        <v>42058</v>
      </c>
      <c r="P79" s="265">
        <f t="shared" si="4"/>
        <v>86160</v>
      </c>
    </row>
    <row r="80" spans="1:16" ht="43.5" customHeight="1">
      <c r="A80" s="596" t="s">
        <v>284</v>
      </c>
      <c r="B80" s="602" t="s">
        <v>286</v>
      </c>
      <c r="C80" s="603"/>
      <c r="D80" s="119">
        <v>3</v>
      </c>
      <c r="E80" s="120">
        <v>5</v>
      </c>
      <c r="F80" s="112">
        <v>5</v>
      </c>
      <c r="G80" s="120">
        <v>3</v>
      </c>
      <c r="H80" s="112">
        <v>3</v>
      </c>
      <c r="I80" s="112">
        <v>5</v>
      </c>
      <c r="J80" s="112">
        <v>4</v>
      </c>
      <c r="K80" s="120">
        <v>6</v>
      </c>
      <c r="L80" s="112">
        <v>5</v>
      </c>
      <c r="M80" s="112">
        <v>4</v>
      </c>
      <c r="N80" s="269">
        <v>3</v>
      </c>
      <c r="O80" s="118">
        <v>5</v>
      </c>
      <c r="P80" s="270">
        <f>SUM(D80:O80)</f>
        <v>51</v>
      </c>
    </row>
    <row r="81" spans="1:16" ht="43.5" customHeight="1" thickBot="1">
      <c r="A81" s="597"/>
      <c r="B81" s="594" t="s">
        <v>287</v>
      </c>
      <c r="C81" s="595"/>
      <c r="D81" s="133">
        <v>45010</v>
      </c>
      <c r="E81" s="134">
        <v>97492</v>
      </c>
      <c r="F81" s="135">
        <v>83597</v>
      </c>
      <c r="G81" s="134">
        <v>67005</v>
      </c>
      <c r="H81" s="135">
        <v>8924</v>
      </c>
      <c r="I81" s="135">
        <v>77323</v>
      </c>
      <c r="J81" s="135">
        <v>49139</v>
      </c>
      <c r="K81" s="134">
        <v>93038</v>
      </c>
      <c r="L81" s="135">
        <v>80573</v>
      </c>
      <c r="M81" s="135">
        <v>55540</v>
      </c>
      <c r="N81" s="188">
        <v>27266</v>
      </c>
      <c r="O81" s="136">
        <v>60386</v>
      </c>
      <c r="P81" s="271">
        <f>SUM(D81:O81)</f>
        <v>745293</v>
      </c>
    </row>
    <row r="82" ht="12.75">
      <c r="A82" s="2" t="s">
        <v>288</v>
      </c>
    </row>
    <row r="85" ht="12.75">
      <c r="C85" s="185"/>
    </row>
    <row r="86" ht="12.75">
      <c r="C86" s="185"/>
    </row>
    <row r="87" ht="12.75">
      <c r="C87" s="185"/>
    </row>
    <row r="88" ht="12.75">
      <c r="C88" s="185"/>
    </row>
    <row r="89" ht="12.75">
      <c r="C89" s="185"/>
    </row>
    <row r="90" ht="12.75">
      <c r="C90" s="185"/>
    </row>
    <row r="91" ht="12.75">
      <c r="C91" s="185"/>
    </row>
    <row r="92" ht="12.75">
      <c r="C92" s="185"/>
    </row>
    <row r="93" ht="12.75">
      <c r="C93" s="185"/>
    </row>
  </sheetData>
  <mergeCells count="22">
    <mergeCell ref="D58:P58"/>
    <mergeCell ref="D6:P6"/>
    <mergeCell ref="A8:A24"/>
    <mergeCell ref="B17:B20"/>
    <mergeCell ref="B21:B24"/>
    <mergeCell ref="A40:A45"/>
    <mergeCell ref="B40:B43"/>
    <mergeCell ref="B44:B45"/>
    <mergeCell ref="B8:B16"/>
    <mergeCell ref="A25:B29"/>
    <mergeCell ref="A30:A39"/>
    <mergeCell ref="B38:B39"/>
    <mergeCell ref="B30:B37"/>
    <mergeCell ref="B80:C80"/>
    <mergeCell ref="B81:C81"/>
    <mergeCell ref="A80:A81"/>
    <mergeCell ref="A60:A69"/>
    <mergeCell ref="B60:B67"/>
    <mergeCell ref="B68:B69"/>
    <mergeCell ref="A70:A79"/>
    <mergeCell ref="B70:B77"/>
    <mergeCell ref="B78:B79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workbookViewId="0" topLeftCell="A1">
      <selection activeCell="A58" sqref="A58"/>
    </sheetView>
  </sheetViews>
  <sheetFormatPr defaultColWidth="9.140625" defaultRowHeight="12.75"/>
  <cols>
    <col min="1" max="1" width="3.28125" style="2" customWidth="1"/>
    <col min="2" max="2" width="26.421875" style="31" customWidth="1"/>
    <col min="3" max="14" width="5.57421875" style="1" bestFit="1" customWidth="1"/>
    <col min="15" max="15" width="6.57421875" style="1" bestFit="1" customWidth="1"/>
    <col min="16" max="18" width="9.140625" style="177" customWidth="1"/>
    <col min="19" max="19" width="11.140625" style="1" bestFit="1" customWidth="1"/>
    <col min="20" max="69" width="9.140625" style="1" customWidth="1"/>
    <col min="70" max="16384" width="9.140625" style="2" customWidth="1"/>
  </cols>
  <sheetData>
    <row r="1" spans="1:8" ht="18.75">
      <c r="A1" s="6" t="s">
        <v>655</v>
      </c>
      <c r="B1" s="28"/>
      <c r="C1" s="3"/>
      <c r="D1" s="3"/>
      <c r="E1" s="3"/>
      <c r="F1" s="3"/>
      <c r="G1" s="3"/>
      <c r="H1" s="3"/>
    </row>
    <row r="2" ht="12.75">
      <c r="A2" s="2" t="s">
        <v>310</v>
      </c>
    </row>
    <row r="3" ht="9.75" customHeight="1" thickBot="1"/>
    <row r="4" spans="3:15" ht="15" customHeight="1" thickBot="1">
      <c r="C4" s="577">
        <v>2007</v>
      </c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81"/>
    </row>
    <row r="5" spans="3:15" ht="48" thickBot="1">
      <c r="C5" s="80" t="s">
        <v>33</v>
      </c>
      <c r="D5" s="82" t="s">
        <v>45</v>
      </c>
      <c r="E5" s="82" t="s">
        <v>34</v>
      </c>
      <c r="F5" s="82" t="s">
        <v>35</v>
      </c>
      <c r="G5" s="82" t="s">
        <v>36</v>
      </c>
      <c r="H5" s="82" t="s">
        <v>37</v>
      </c>
      <c r="I5" s="82" t="s">
        <v>38</v>
      </c>
      <c r="J5" s="82" t="s">
        <v>39</v>
      </c>
      <c r="K5" s="82" t="s">
        <v>40</v>
      </c>
      <c r="L5" s="82" t="s">
        <v>41</v>
      </c>
      <c r="M5" s="82" t="s">
        <v>42</v>
      </c>
      <c r="N5" s="81" t="s">
        <v>43</v>
      </c>
      <c r="O5" s="81" t="s">
        <v>44</v>
      </c>
    </row>
    <row r="6" spans="1:17" ht="13.5" thickBot="1">
      <c r="A6" s="604" t="s">
        <v>664</v>
      </c>
      <c r="B6" s="178" t="s">
        <v>311</v>
      </c>
      <c r="C6" s="237">
        <f aca="true" t="shared" si="0" ref="C6:N6">SUM(C7:C57)</f>
        <v>345040</v>
      </c>
      <c r="D6" s="238">
        <f t="shared" si="0"/>
        <v>309144</v>
      </c>
      <c r="E6" s="238">
        <f>SUM(E7:E57)</f>
        <v>426506</v>
      </c>
      <c r="F6" s="238">
        <f t="shared" si="0"/>
        <v>342158</v>
      </c>
      <c r="G6" s="238">
        <f t="shared" si="0"/>
        <v>352869</v>
      </c>
      <c r="H6" s="238">
        <f t="shared" si="0"/>
        <v>324187</v>
      </c>
      <c r="I6" s="238">
        <f t="shared" si="0"/>
        <v>389891</v>
      </c>
      <c r="J6" s="238">
        <f t="shared" si="0"/>
        <v>382430</v>
      </c>
      <c r="K6" s="239">
        <f t="shared" si="0"/>
        <v>377082</v>
      </c>
      <c r="L6" s="238">
        <f t="shared" si="0"/>
        <v>451403</v>
      </c>
      <c r="M6" s="238">
        <f t="shared" si="0"/>
        <v>354234</v>
      </c>
      <c r="N6" s="240">
        <f t="shared" si="0"/>
        <v>370635</v>
      </c>
      <c r="O6" s="201">
        <f>SUM(C6:N6)</f>
        <v>4425579</v>
      </c>
      <c r="Q6" s="214"/>
    </row>
    <row r="7" spans="1:19" s="182" customFormat="1" ht="12.75">
      <c r="A7" s="605"/>
      <c r="B7" s="469" t="s">
        <v>312</v>
      </c>
      <c r="C7" s="202">
        <v>5756</v>
      </c>
      <c r="D7" s="187">
        <v>8868</v>
      </c>
      <c r="E7" s="187">
        <v>7735</v>
      </c>
      <c r="F7" s="187">
        <v>5852</v>
      </c>
      <c r="G7" s="187">
        <v>4068</v>
      </c>
      <c r="H7" s="187">
        <v>11311</v>
      </c>
      <c r="I7" s="203">
        <v>4243</v>
      </c>
      <c r="J7" s="187">
        <v>8803</v>
      </c>
      <c r="K7" s="202">
        <v>6722</v>
      </c>
      <c r="L7" s="187">
        <v>10318</v>
      </c>
      <c r="M7" s="187">
        <v>5912</v>
      </c>
      <c r="N7" s="204">
        <v>6622</v>
      </c>
      <c r="O7" s="205">
        <f aca="true" t="shared" si="1" ref="O7:O57">SUM(C7:N7)</f>
        <v>86210</v>
      </c>
      <c r="P7" s="179"/>
      <c r="Q7" s="179"/>
      <c r="R7" s="180"/>
      <c r="S7" s="181"/>
    </row>
    <row r="8" spans="1:19" s="105" customFormat="1" ht="12.75">
      <c r="A8" s="605"/>
      <c r="B8" s="454" t="s">
        <v>313</v>
      </c>
      <c r="C8" s="206">
        <v>5045</v>
      </c>
      <c r="D8" s="58">
        <v>4419</v>
      </c>
      <c r="E8" s="58">
        <v>5107</v>
      </c>
      <c r="F8" s="58">
        <v>5497</v>
      </c>
      <c r="G8" s="58">
        <v>7671</v>
      </c>
      <c r="H8" s="58">
        <v>5975</v>
      </c>
      <c r="I8" s="59">
        <v>6663</v>
      </c>
      <c r="J8" s="58">
        <v>4989</v>
      </c>
      <c r="K8" s="206">
        <v>5476</v>
      </c>
      <c r="L8" s="58">
        <v>5903</v>
      </c>
      <c r="M8" s="58">
        <v>5992</v>
      </c>
      <c r="N8" s="207">
        <v>7168</v>
      </c>
      <c r="O8" s="208">
        <f t="shared" si="1"/>
        <v>69905</v>
      </c>
      <c r="P8" s="183"/>
      <c r="Q8" s="179"/>
      <c r="R8" s="180"/>
      <c r="S8" s="155"/>
    </row>
    <row r="9" spans="1:19" s="105" customFormat="1" ht="12.75">
      <c r="A9" s="605"/>
      <c r="B9" s="454" t="s">
        <v>314</v>
      </c>
      <c r="C9" s="206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9">
        <v>0</v>
      </c>
      <c r="J9" s="58">
        <v>0</v>
      </c>
      <c r="K9" s="206">
        <v>0</v>
      </c>
      <c r="L9" s="58">
        <v>0</v>
      </c>
      <c r="M9" s="58">
        <v>0</v>
      </c>
      <c r="N9" s="207">
        <v>0</v>
      </c>
      <c r="O9" s="208">
        <v>0</v>
      </c>
      <c r="P9" s="183"/>
      <c r="Q9" s="179"/>
      <c r="R9" s="180"/>
      <c r="S9" s="155"/>
    </row>
    <row r="10" spans="1:19" s="105" customFormat="1" ht="12.75">
      <c r="A10" s="605"/>
      <c r="B10" s="454" t="s">
        <v>315</v>
      </c>
      <c r="C10" s="206">
        <v>6668</v>
      </c>
      <c r="D10" s="58">
        <v>4775</v>
      </c>
      <c r="E10" s="58">
        <v>6456</v>
      </c>
      <c r="F10" s="58">
        <v>7876</v>
      </c>
      <c r="G10" s="58">
        <v>7957</v>
      </c>
      <c r="H10" s="58">
        <v>6287</v>
      </c>
      <c r="I10" s="59">
        <v>9497</v>
      </c>
      <c r="J10" s="58">
        <v>6916</v>
      </c>
      <c r="K10" s="206">
        <v>7456</v>
      </c>
      <c r="L10" s="58">
        <v>6921</v>
      </c>
      <c r="M10" s="58">
        <v>9701</v>
      </c>
      <c r="N10" s="207">
        <v>10135</v>
      </c>
      <c r="O10" s="208">
        <f t="shared" si="1"/>
        <v>90645</v>
      </c>
      <c r="P10" s="184"/>
      <c r="Q10" s="179"/>
      <c r="R10" s="180"/>
      <c r="S10" s="155"/>
    </row>
    <row r="11" spans="1:19" s="105" customFormat="1" ht="12.75">
      <c r="A11" s="605"/>
      <c r="B11" s="470" t="s">
        <v>316</v>
      </c>
      <c r="C11" s="206">
        <v>17649</v>
      </c>
      <c r="D11" s="58">
        <v>25098</v>
      </c>
      <c r="E11" s="58">
        <v>25655</v>
      </c>
      <c r="F11" s="58">
        <v>19242</v>
      </c>
      <c r="G11" s="58">
        <v>44677</v>
      </c>
      <c r="H11" s="58">
        <v>37950</v>
      </c>
      <c r="I11" s="59">
        <v>55404</v>
      </c>
      <c r="J11" s="58">
        <v>31854</v>
      </c>
      <c r="K11" s="206">
        <v>42797</v>
      </c>
      <c r="L11" s="58">
        <v>67334</v>
      </c>
      <c r="M11" s="58">
        <v>8322</v>
      </c>
      <c r="N11" s="207">
        <v>6303</v>
      </c>
      <c r="O11" s="208">
        <f t="shared" si="1"/>
        <v>382285</v>
      </c>
      <c r="P11" s="184"/>
      <c r="Q11" s="179"/>
      <c r="R11" s="180"/>
      <c r="S11" s="185"/>
    </row>
    <row r="12" spans="1:19" s="105" customFormat="1" ht="12.75">
      <c r="A12" s="605"/>
      <c r="B12" s="454" t="s">
        <v>317</v>
      </c>
      <c r="C12" s="206">
        <v>2094</v>
      </c>
      <c r="D12" s="58">
        <v>4345</v>
      </c>
      <c r="E12" s="58">
        <v>2901</v>
      </c>
      <c r="F12" s="58">
        <v>4943</v>
      </c>
      <c r="G12" s="58">
        <v>4289</v>
      </c>
      <c r="H12" s="58">
        <v>7967</v>
      </c>
      <c r="I12" s="59">
        <v>4853</v>
      </c>
      <c r="J12" s="58">
        <v>3540</v>
      </c>
      <c r="K12" s="206">
        <v>2374</v>
      </c>
      <c r="L12" s="58">
        <v>4195</v>
      </c>
      <c r="M12" s="58">
        <v>2569</v>
      </c>
      <c r="N12" s="207">
        <v>3599</v>
      </c>
      <c r="O12" s="208">
        <f t="shared" si="1"/>
        <v>47669</v>
      </c>
      <c r="P12" s="184"/>
      <c r="Q12" s="179"/>
      <c r="R12" s="180"/>
      <c r="S12" s="155"/>
    </row>
    <row r="13" spans="1:19" s="105" customFormat="1" ht="12.75">
      <c r="A13" s="605"/>
      <c r="B13" s="454" t="s">
        <v>318</v>
      </c>
      <c r="C13" s="206">
        <v>920</v>
      </c>
      <c r="D13" s="58">
        <v>1146</v>
      </c>
      <c r="E13" s="58">
        <v>999</v>
      </c>
      <c r="F13" s="58">
        <v>892</v>
      </c>
      <c r="G13" s="58">
        <v>1799</v>
      </c>
      <c r="H13" s="58">
        <v>1965</v>
      </c>
      <c r="I13" s="59">
        <v>1702</v>
      </c>
      <c r="J13" s="58">
        <v>1717</v>
      </c>
      <c r="K13" s="206">
        <v>1175</v>
      </c>
      <c r="L13" s="58">
        <v>701</v>
      </c>
      <c r="M13" s="58">
        <v>1467</v>
      </c>
      <c r="N13" s="207">
        <v>1561</v>
      </c>
      <c r="O13" s="208">
        <f t="shared" si="1"/>
        <v>16044</v>
      </c>
      <c r="P13" s="184"/>
      <c r="Q13" s="179"/>
      <c r="R13" s="180"/>
      <c r="S13" s="185"/>
    </row>
    <row r="14" spans="1:19" s="105" customFormat="1" ht="12.75">
      <c r="A14" s="605"/>
      <c r="B14" s="454" t="s">
        <v>319</v>
      </c>
      <c r="C14" s="206">
        <v>2201</v>
      </c>
      <c r="D14" s="58">
        <v>1890</v>
      </c>
      <c r="E14" s="58">
        <v>2934</v>
      </c>
      <c r="F14" s="58">
        <v>3048</v>
      </c>
      <c r="G14" s="58">
        <v>2898</v>
      </c>
      <c r="H14" s="58">
        <v>3080</v>
      </c>
      <c r="I14" s="59">
        <v>3425</v>
      </c>
      <c r="J14" s="58">
        <v>2069</v>
      </c>
      <c r="K14" s="206">
        <v>1629</v>
      </c>
      <c r="L14" s="58">
        <v>2680</v>
      </c>
      <c r="M14" s="58">
        <v>2745</v>
      </c>
      <c r="N14" s="207">
        <v>1823</v>
      </c>
      <c r="O14" s="208">
        <f t="shared" si="1"/>
        <v>30422</v>
      </c>
      <c r="P14" s="184"/>
      <c r="Q14" s="179"/>
      <c r="R14" s="180"/>
      <c r="S14" s="155"/>
    </row>
    <row r="15" spans="1:19" s="105" customFormat="1" ht="12.75">
      <c r="A15" s="605"/>
      <c r="B15" s="454" t="s">
        <v>320</v>
      </c>
      <c r="C15" s="206">
        <v>2142</v>
      </c>
      <c r="D15" s="58">
        <v>4241</v>
      </c>
      <c r="E15" s="58">
        <v>2307</v>
      </c>
      <c r="F15" s="58">
        <v>1661</v>
      </c>
      <c r="G15" s="58">
        <v>1107</v>
      </c>
      <c r="H15" s="58">
        <v>986</v>
      </c>
      <c r="I15" s="59">
        <v>514</v>
      </c>
      <c r="J15" s="58">
        <v>672</v>
      </c>
      <c r="K15" s="206">
        <v>1212</v>
      </c>
      <c r="L15" s="58">
        <v>1388</v>
      </c>
      <c r="M15" s="58">
        <v>2519</v>
      </c>
      <c r="N15" s="207">
        <v>2228</v>
      </c>
      <c r="O15" s="208">
        <f t="shared" si="1"/>
        <v>20977</v>
      </c>
      <c r="P15" s="184"/>
      <c r="Q15" s="179"/>
      <c r="R15" s="180"/>
      <c r="S15" s="155"/>
    </row>
    <row r="16" spans="1:19" s="105" customFormat="1" ht="12.75">
      <c r="A16" s="605"/>
      <c r="B16" s="454" t="s">
        <v>321</v>
      </c>
      <c r="C16" s="206">
        <v>27</v>
      </c>
      <c r="D16" s="58">
        <v>207</v>
      </c>
      <c r="E16" s="58">
        <v>84</v>
      </c>
      <c r="F16" s="58">
        <v>83</v>
      </c>
      <c r="G16" s="58">
        <v>92</v>
      </c>
      <c r="H16" s="58">
        <v>99</v>
      </c>
      <c r="I16" s="59">
        <v>204</v>
      </c>
      <c r="J16" s="58">
        <v>120</v>
      </c>
      <c r="K16" s="206">
        <v>186</v>
      </c>
      <c r="L16" s="58">
        <v>344</v>
      </c>
      <c r="M16" s="58">
        <v>259</v>
      </c>
      <c r="N16" s="207">
        <v>20</v>
      </c>
      <c r="O16" s="208">
        <f t="shared" si="1"/>
        <v>1725</v>
      </c>
      <c r="P16" s="184"/>
      <c r="Q16" s="179"/>
      <c r="R16" s="180"/>
      <c r="S16" s="155"/>
    </row>
    <row r="17" spans="1:19" s="105" customFormat="1" ht="12.75">
      <c r="A17" s="605"/>
      <c r="B17" s="454" t="s">
        <v>322</v>
      </c>
      <c r="C17" s="206">
        <v>25263</v>
      </c>
      <c r="D17" s="58">
        <v>1209</v>
      </c>
      <c r="E17" s="58">
        <v>19741</v>
      </c>
      <c r="F17" s="58">
        <v>8818</v>
      </c>
      <c r="G17" s="58">
        <v>18993</v>
      </c>
      <c r="H17" s="58">
        <v>17726</v>
      </c>
      <c r="I17" s="59">
        <v>22715</v>
      </c>
      <c r="J17" s="58">
        <v>66896</v>
      </c>
      <c r="K17" s="206">
        <v>26705</v>
      </c>
      <c r="L17" s="58">
        <v>64813</v>
      </c>
      <c r="M17" s="58">
        <v>1274</v>
      </c>
      <c r="N17" s="207">
        <v>23032</v>
      </c>
      <c r="O17" s="208">
        <f t="shared" si="1"/>
        <v>297185</v>
      </c>
      <c r="P17" s="184"/>
      <c r="Q17" s="179"/>
      <c r="R17" s="180"/>
      <c r="S17" s="155"/>
    </row>
    <row r="18" spans="1:19" s="105" customFormat="1" ht="12.75">
      <c r="A18" s="605"/>
      <c r="B18" s="470" t="s">
        <v>323</v>
      </c>
      <c r="C18" s="206">
        <v>25</v>
      </c>
      <c r="D18" s="58">
        <v>0</v>
      </c>
      <c r="E18" s="58">
        <v>234</v>
      </c>
      <c r="F18" s="58">
        <v>132</v>
      </c>
      <c r="G18" s="58">
        <v>116</v>
      </c>
      <c r="H18" s="58">
        <v>31</v>
      </c>
      <c r="I18" s="59">
        <v>61</v>
      </c>
      <c r="J18" s="58">
        <v>139</v>
      </c>
      <c r="K18" s="206">
        <v>101</v>
      </c>
      <c r="L18" s="58">
        <v>426</v>
      </c>
      <c r="M18" s="58">
        <v>10</v>
      </c>
      <c r="N18" s="207">
        <v>45</v>
      </c>
      <c r="O18" s="208">
        <f t="shared" si="1"/>
        <v>1320</v>
      </c>
      <c r="P18" s="184"/>
      <c r="Q18" s="179"/>
      <c r="R18" s="180"/>
      <c r="S18" s="155"/>
    </row>
    <row r="19" spans="1:19" s="105" customFormat="1" ht="12.75">
      <c r="A19" s="605"/>
      <c r="B19" s="454" t="s">
        <v>324</v>
      </c>
      <c r="C19" s="209">
        <v>2816</v>
      </c>
      <c r="D19" s="60">
        <v>3502</v>
      </c>
      <c r="E19" s="60">
        <v>7973</v>
      </c>
      <c r="F19" s="60">
        <v>7871</v>
      </c>
      <c r="G19" s="60">
        <v>3062</v>
      </c>
      <c r="H19" s="60">
        <v>4938</v>
      </c>
      <c r="I19" s="61">
        <v>10024</v>
      </c>
      <c r="J19" s="58">
        <v>4059</v>
      </c>
      <c r="K19" s="209">
        <v>6920</v>
      </c>
      <c r="L19" s="60">
        <v>10099</v>
      </c>
      <c r="M19" s="60">
        <v>5162</v>
      </c>
      <c r="N19" s="210">
        <v>1312</v>
      </c>
      <c r="O19" s="208">
        <f t="shared" si="1"/>
        <v>67738</v>
      </c>
      <c r="P19" s="184"/>
      <c r="Q19" s="179"/>
      <c r="R19" s="180"/>
      <c r="S19" s="185"/>
    </row>
    <row r="20" spans="1:19" ht="12.75">
      <c r="A20" s="605"/>
      <c r="B20" s="454" t="s">
        <v>325</v>
      </c>
      <c r="C20" s="209">
        <v>1181</v>
      </c>
      <c r="D20" s="60">
        <v>951</v>
      </c>
      <c r="E20" s="60">
        <v>1300</v>
      </c>
      <c r="F20" s="60">
        <v>1152</v>
      </c>
      <c r="G20" s="60">
        <v>1301</v>
      </c>
      <c r="H20" s="60">
        <v>647</v>
      </c>
      <c r="I20" s="61">
        <v>1321</v>
      </c>
      <c r="J20" s="58">
        <v>1202</v>
      </c>
      <c r="K20" s="209">
        <v>734</v>
      </c>
      <c r="L20" s="60">
        <v>493</v>
      </c>
      <c r="M20" s="60">
        <v>1713</v>
      </c>
      <c r="N20" s="210">
        <v>1582</v>
      </c>
      <c r="O20" s="208">
        <f t="shared" si="1"/>
        <v>13577</v>
      </c>
      <c r="Q20" s="179"/>
      <c r="R20" s="180"/>
      <c r="S20" s="155"/>
    </row>
    <row r="21" spans="1:19" ht="12.75">
      <c r="A21" s="605"/>
      <c r="B21" s="454" t="s">
        <v>326</v>
      </c>
      <c r="C21" s="209">
        <v>0</v>
      </c>
      <c r="D21" s="60">
        <v>0</v>
      </c>
      <c r="E21" s="60">
        <v>0</v>
      </c>
      <c r="F21" s="60">
        <v>0</v>
      </c>
      <c r="G21" s="60">
        <v>0</v>
      </c>
      <c r="H21" s="60">
        <v>27</v>
      </c>
      <c r="I21" s="61">
        <v>20</v>
      </c>
      <c r="J21" s="58">
        <v>9</v>
      </c>
      <c r="K21" s="209">
        <v>0</v>
      </c>
      <c r="L21" s="60">
        <v>21</v>
      </c>
      <c r="M21" s="60">
        <v>0</v>
      </c>
      <c r="N21" s="210">
        <v>28</v>
      </c>
      <c r="O21" s="208">
        <f t="shared" si="1"/>
        <v>105</v>
      </c>
      <c r="Q21" s="179"/>
      <c r="R21" s="180"/>
      <c r="S21" s="185"/>
    </row>
    <row r="22" spans="1:19" ht="12.75">
      <c r="A22" s="605"/>
      <c r="B22" s="454" t="s">
        <v>327</v>
      </c>
      <c r="C22" s="209">
        <v>180</v>
      </c>
      <c r="D22" s="60">
        <v>256</v>
      </c>
      <c r="E22" s="60">
        <v>172</v>
      </c>
      <c r="F22" s="60">
        <v>259</v>
      </c>
      <c r="G22" s="60">
        <v>371</v>
      </c>
      <c r="H22" s="60">
        <v>92</v>
      </c>
      <c r="I22" s="61">
        <v>387</v>
      </c>
      <c r="J22" s="58">
        <v>332</v>
      </c>
      <c r="K22" s="209">
        <v>357</v>
      </c>
      <c r="L22" s="60">
        <v>366</v>
      </c>
      <c r="M22" s="60">
        <v>365</v>
      </c>
      <c r="N22" s="210">
        <v>316</v>
      </c>
      <c r="O22" s="208">
        <f t="shared" si="1"/>
        <v>3453</v>
      </c>
      <c r="Q22" s="179"/>
      <c r="R22" s="180"/>
      <c r="S22" s="185"/>
    </row>
    <row r="23" spans="1:19" ht="12.75">
      <c r="A23" s="605"/>
      <c r="B23" s="454" t="s">
        <v>328</v>
      </c>
      <c r="C23" s="209">
        <v>4887</v>
      </c>
      <c r="D23" s="60">
        <v>2875</v>
      </c>
      <c r="E23" s="60">
        <v>4364</v>
      </c>
      <c r="F23" s="60">
        <v>2728</v>
      </c>
      <c r="G23" s="60">
        <v>1948</v>
      </c>
      <c r="H23" s="60">
        <v>5125</v>
      </c>
      <c r="I23" s="61">
        <v>7852</v>
      </c>
      <c r="J23" s="58">
        <v>1463</v>
      </c>
      <c r="K23" s="209">
        <v>3251</v>
      </c>
      <c r="L23" s="60">
        <v>2288</v>
      </c>
      <c r="M23" s="60">
        <v>1826</v>
      </c>
      <c r="N23" s="210">
        <v>6027</v>
      </c>
      <c r="O23" s="208">
        <f t="shared" si="1"/>
        <v>44634</v>
      </c>
      <c r="Q23" s="179"/>
      <c r="R23" s="180"/>
      <c r="S23" s="155"/>
    </row>
    <row r="24" spans="1:19" ht="12.75">
      <c r="A24" s="605"/>
      <c r="B24" s="470" t="s">
        <v>329</v>
      </c>
      <c r="C24" s="209">
        <v>306</v>
      </c>
      <c r="D24" s="60">
        <v>494</v>
      </c>
      <c r="E24" s="60">
        <v>334</v>
      </c>
      <c r="F24" s="60">
        <v>276</v>
      </c>
      <c r="G24" s="60">
        <v>202</v>
      </c>
      <c r="H24" s="60">
        <v>270</v>
      </c>
      <c r="I24" s="61">
        <v>64</v>
      </c>
      <c r="J24" s="58">
        <v>422</v>
      </c>
      <c r="K24" s="209">
        <v>399</v>
      </c>
      <c r="L24" s="60">
        <v>635</v>
      </c>
      <c r="M24" s="60">
        <v>577</v>
      </c>
      <c r="N24" s="210">
        <v>559</v>
      </c>
      <c r="O24" s="208">
        <f t="shared" si="1"/>
        <v>4538</v>
      </c>
      <c r="Q24" s="179"/>
      <c r="R24" s="180"/>
      <c r="S24" s="155"/>
    </row>
    <row r="25" spans="1:19" ht="12.75">
      <c r="A25" s="605"/>
      <c r="B25" s="454" t="s">
        <v>330</v>
      </c>
      <c r="C25" s="209">
        <v>28653</v>
      </c>
      <c r="D25" s="60">
        <v>15680</v>
      </c>
      <c r="E25" s="60">
        <v>27395</v>
      </c>
      <c r="F25" s="60">
        <v>41198</v>
      </c>
      <c r="G25" s="60">
        <v>16844</v>
      </c>
      <c r="H25" s="60">
        <v>20868</v>
      </c>
      <c r="I25" s="61">
        <v>30312</v>
      </c>
      <c r="J25" s="58">
        <v>29290</v>
      </c>
      <c r="K25" s="209">
        <v>39318</v>
      </c>
      <c r="L25" s="60">
        <v>45162</v>
      </c>
      <c r="M25" s="60">
        <v>25343</v>
      </c>
      <c r="N25" s="210">
        <v>51296</v>
      </c>
      <c r="O25" s="208">
        <f t="shared" si="1"/>
        <v>371359</v>
      </c>
      <c r="Q25" s="179"/>
      <c r="R25" s="180"/>
      <c r="S25" s="155"/>
    </row>
    <row r="26" spans="1:19" ht="12.75">
      <c r="A26" s="605"/>
      <c r="B26" s="454" t="s">
        <v>331</v>
      </c>
      <c r="C26" s="209">
        <v>1210</v>
      </c>
      <c r="D26" s="60">
        <v>1279</v>
      </c>
      <c r="E26" s="60">
        <v>1643</v>
      </c>
      <c r="F26" s="60">
        <v>2855</v>
      </c>
      <c r="G26" s="60">
        <v>1732</v>
      </c>
      <c r="H26" s="60">
        <v>947</v>
      </c>
      <c r="I26" s="61">
        <v>1110</v>
      </c>
      <c r="J26" s="58">
        <v>618</v>
      </c>
      <c r="K26" s="209">
        <v>972</v>
      </c>
      <c r="L26" s="60">
        <v>626</v>
      </c>
      <c r="M26" s="60">
        <v>1283</v>
      </c>
      <c r="N26" s="210">
        <v>1431</v>
      </c>
      <c r="O26" s="208">
        <f t="shared" si="1"/>
        <v>15706</v>
      </c>
      <c r="Q26" s="179"/>
      <c r="R26" s="180"/>
      <c r="S26" s="155"/>
    </row>
    <row r="27" spans="1:19" ht="12.75">
      <c r="A27" s="605"/>
      <c r="B27" s="454" t="s">
        <v>332</v>
      </c>
      <c r="C27" s="209">
        <v>17</v>
      </c>
      <c r="D27" s="60">
        <v>298</v>
      </c>
      <c r="E27" s="60">
        <v>273</v>
      </c>
      <c r="F27" s="60">
        <v>85</v>
      </c>
      <c r="G27" s="60">
        <v>181</v>
      </c>
      <c r="H27" s="60">
        <v>333</v>
      </c>
      <c r="I27" s="61">
        <v>111</v>
      </c>
      <c r="J27" s="58">
        <v>83</v>
      </c>
      <c r="K27" s="209">
        <v>606</v>
      </c>
      <c r="L27" s="60">
        <v>209</v>
      </c>
      <c r="M27" s="60">
        <v>121</v>
      </c>
      <c r="N27" s="210">
        <v>63</v>
      </c>
      <c r="O27" s="208">
        <f t="shared" si="1"/>
        <v>2380</v>
      </c>
      <c r="Q27" s="179"/>
      <c r="R27" s="180"/>
      <c r="S27" s="155"/>
    </row>
    <row r="28" spans="1:19" ht="12.75">
      <c r="A28" s="605"/>
      <c r="B28" s="454" t="s">
        <v>333</v>
      </c>
      <c r="C28" s="209">
        <v>1767</v>
      </c>
      <c r="D28" s="60">
        <v>0</v>
      </c>
      <c r="E28" s="60">
        <v>717</v>
      </c>
      <c r="F28" s="60">
        <v>271</v>
      </c>
      <c r="G28" s="60">
        <v>190</v>
      </c>
      <c r="H28" s="60">
        <v>2272</v>
      </c>
      <c r="I28" s="61">
        <v>0</v>
      </c>
      <c r="J28" s="58">
        <v>304</v>
      </c>
      <c r="K28" s="209">
        <v>601</v>
      </c>
      <c r="L28" s="60">
        <v>205</v>
      </c>
      <c r="M28" s="60">
        <v>75</v>
      </c>
      <c r="N28" s="210">
        <v>1453</v>
      </c>
      <c r="O28" s="208">
        <f t="shared" si="1"/>
        <v>7855</v>
      </c>
      <c r="Q28" s="179"/>
      <c r="R28" s="180"/>
      <c r="S28" s="155"/>
    </row>
    <row r="29" spans="1:19" ht="12.75">
      <c r="A29" s="605"/>
      <c r="B29" s="454" t="s">
        <v>334</v>
      </c>
      <c r="C29" s="209">
        <v>13116</v>
      </c>
      <c r="D29" s="60">
        <v>30048</v>
      </c>
      <c r="E29" s="60">
        <v>43619</v>
      </c>
      <c r="F29" s="60">
        <v>623</v>
      </c>
      <c r="G29" s="60">
        <v>496</v>
      </c>
      <c r="H29" s="60">
        <v>465</v>
      </c>
      <c r="I29" s="61">
        <v>830</v>
      </c>
      <c r="J29" s="58">
        <v>929</v>
      </c>
      <c r="K29" s="209">
        <v>527</v>
      </c>
      <c r="L29" s="60">
        <v>633</v>
      </c>
      <c r="M29" s="60">
        <v>1009</v>
      </c>
      <c r="N29" s="210">
        <v>6803</v>
      </c>
      <c r="O29" s="208">
        <f t="shared" si="1"/>
        <v>99098</v>
      </c>
      <c r="Q29" s="179"/>
      <c r="R29" s="180"/>
      <c r="S29" s="185"/>
    </row>
    <row r="30" spans="1:19" ht="12.75">
      <c r="A30" s="605"/>
      <c r="B30" s="454" t="s">
        <v>335</v>
      </c>
      <c r="C30" s="209">
        <v>609</v>
      </c>
      <c r="D30" s="60">
        <v>553</v>
      </c>
      <c r="E30" s="60">
        <v>958</v>
      </c>
      <c r="F30" s="60">
        <v>776</v>
      </c>
      <c r="G30" s="60">
        <v>509</v>
      </c>
      <c r="H30" s="60">
        <v>502</v>
      </c>
      <c r="I30" s="61">
        <v>994</v>
      </c>
      <c r="J30" s="58">
        <v>565</v>
      </c>
      <c r="K30" s="209">
        <v>722</v>
      </c>
      <c r="L30" s="60">
        <v>682</v>
      </c>
      <c r="M30" s="187">
        <v>455</v>
      </c>
      <c r="N30" s="210">
        <v>590</v>
      </c>
      <c r="O30" s="208">
        <f t="shared" si="1"/>
        <v>7915</v>
      </c>
      <c r="Q30" s="179"/>
      <c r="R30" s="180"/>
      <c r="S30" s="155"/>
    </row>
    <row r="31" spans="1:19" ht="12.75">
      <c r="A31" s="605"/>
      <c r="B31" s="454" t="s">
        <v>336</v>
      </c>
      <c r="C31" s="209">
        <v>10317</v>
      </c>
      <c r="D31" s="60">
        <v>11174</v>
      </c>
      <c r="E31" s="60">
        <v>12920</v>
      </c>
      <c r="F31" s="60">
        <v>10741</v>
      </c>
      <c r="G31" s="60">
        <v>7752</v>
      </c>
      <c r="H31" s="60">
        <v>26565</v>
      </c>
      <c r="I31" s="61">
        <v>7083</v>
      </c>
      <c r="J31" s="58">
        <v>10014</v>
      </c>
      <c r="K31" s="209">
        <v>8737</v>
      </c>
      <c r="L31" s="60">
        <v>8553</v>
      </c>
      <c r="M31" s="58">
        <v>26124</v>
      </c>
      <c r="N31" s="210">
        <v>10236</v>
      </c>
      <c r="O31" s="208">
        <f t="shared" si="1"/>
        <v>150216</v>
      </c>
      <c r="Q31" s="179"/>
      <c r="R31" s="180"/>
      <c r="S31" s="185"/>
    </row>
    <row r="32" spans="1:19" ht="12.75">
      <c r="A32" s="605"/>
      <c r="B32" s="454" t="s">
        <v>337</v>
      </c>
      <c r="C32" s="209">
        <v>0</v>
      </c>
      <c r="D32" s="60">
        <v>0</v>
      </c>
      <c r="E32" s="60">
        <v>7</v>
      </c>
      <c r="F32" s="60">
        <v>0</v>
      </c>
      <c r="G32" s="60">
        <v>0</v>
      </c>
      <c r="H32" s="60">
        <v>0</v>
      </c>
      <c r="I32" s="61">
        <v>0</v>
      </c>
      <c r="J32" s="58">
        <v>0</v>
      </c>
      <c r="K32" s="209">
        <v>11</v>
      </c>
      <c r="L32" s="60">
        <v>21</v>
      </c>
      <c r="M32" s="58">
        <v>41</v>
      </c>
      <c r="N32" s="210">
        <v>0</v>
      </c>
      <c r="O32" s="208">
        <f t="shared" si="1"/>
        <v>80</v>
      </c>
      <c r="Q32" s="179"/>
      <c r="R32" s="180"/>
      <c r="S32" s="155"/>
    </row>
    <row r="33" spans="1:19" ht="12.75">
      <c r="A33" s="605"/>
      <c r="B33" s="454" t="s">
        <v>338</v>
      </c>
      <c r="C33" s="209">
        <v>3034</v>
      </c>
      <c r="D33" s="60">
        <v>2154</v>
      </c>
      <c r="E33" s="60">
        <v>2928</v>
      </c>
      <c r="F33" s="60">
        <v>2424</v>
      </c>
      <c r="G33" s="60">
        <v>1941</v>
      </c>
      <c r="H33" s="60">
        <v>1185</v>
      </c>
      <c r="I33" s="61">
        <v>1825</v>
      </c>
      <c r="J33" s="58">
        <v>1880</v>
      </c>
      <c r="K33" s="209">
        <v>1987</v>
      </c>
      <c r="L33" s="60">
        <v>1603</v>
      </c>
      <c r="M33" s="58">
        <v>1736</v>
      </c>
      <c r="N33" s="210">
        <v>1691</v>
      </c>
      <c r="O33" s="208">
        <f t="shared" si="1"/>
        <v>24388</v>
      </c>
      <c r="Q33" s="179"/>
      <c r="R33" s="180"/>
      <c r="S33" s="155"/>
    </row>
    <row r="34" spans="1:19" ht="12.75">
      <c r="A34" s="605"/>
      <c r="B34" s="454" t="s">
        <v>339</v>
      </c>
      <c r="C34" s="209">
        <v>1142</v>
      </c>
      <c r="D34" s="60">
        <v>1334</v>
      </c>
      <c r="E34" s="60">
        <v>1777</v>
      </c>
      <c r="F34" s="60">
        <v>949</v>
      </c>
      <c r="G34" s="60">
        <v>911</v>
      </c>
      <c r="H34" s="60">
        <v>366</v>
      </c>
      <c r="I34" s="61">
        <v>710</v>
      </c>
      <c r="J34" s="58">
        <v>2419</v>
      </c>
      <c r="K34" s="209">
        <v>1767</v>
      </c>
      <c r="L34" s="60">
        <v>836</v>
      </c>
      <c r="M34" s="58">
        <v>2176</v>
      </c>
      <c r="N34" s="210">
        <v>2439</v>
      </c>
      <c r="O34" s="208">
        <f t="shared" si="1"/>
        <v>16826</v>
      </c>
      <c r="Q34" s="179"/>
      <c r="R34" s="180"/>
      <c r="S34" s="185"/>
    </row>
    <row r="35" spans="1:19" ht="12.75">
      <c r="A35" s="605"/>
      <c r="B35" s="454" t="s">
        <v>340</v>
      </c>
      <c r="C35" s="209">
        <v>2185</v>
      </c>
      <c r="D35" s="60">
        <v>1886</v>
      </c>
      <c r="E35" s="60">
        <v>4222</v>
      </c>
      <c r="F35" s="60">
        <v>2670</v>
      </c>
      <c r="G35" s="60">
        <v>3958</v>
      </c>
      <c r="H35" s="60">
        <v>3413</v>
      </c>
      <c r="I35" s="61">
        <v>3873</v>
      </c>
      <c r="J35" s="58">
        <v>2672</v>
      </c>
      <c r="K35" s="209">
        <v>2736</v>
      </c>
      <c r="L35" s="60">
        <v>2726</v>
      </c>
      <c r="M35" s="58">
        <v>2616</v>
      </c>
      <c r="N35" s="210">
        <v>3544</v>
      </c>
      <c r="O35" s="208">
        <f t="shared" si="1"/>
        <v>36501</v>
      </c>
      <c r="Q35" s="179"/>
      <c r="R35" s="180"/>
      <c r="S35" s="185"/>
    </row>
    <row r="36" spans="1:19" ht="12.75">
      <c r="A36" s="605"/>
      <c r="B36" s="454" t="s">
        <v>341</v>
      </c>
      <c r="C36" s="209">
        <v>13619</v>
      </c>
      <c r="D36" s="60">
        <v>11457</v>
      </c>
      <c r="E36" s="60">
        <f>17408</f>
        <v>17408</v>
      </c>
      <c r="F36" s="60">
        <v>17714</v>
      </c>
      <c r="G36" s="60">
        <v>21733</v>
      </c>
      <c r="H36" s="60">
        <v>20082</v>
      </c>
      <c r="I36" s="61">
        <v>23150</v>
      </c>
      <c r="J36" s="58">
        <v>24610</v>
      </c>
      <c r="K36" s="209">
        <v>20947</v>
      </c>
      <c r="L36" s="60">
        <v>20963</v>
      </c>
      <c r="M36" s="58">
        <v>19571</v>
      </c>
      <c r="N36" s="210">
        <v>17381</v>
      </c>
      <c r="O36" s="208">
        <f t="shared" si="1"/>
        <v>228635</v>
      </c>
      <c r="Q36" s="179"/>
      <c r="R36" s="180"/>
      <c r="S36" s="155"/>
    </row>
    <row r="37" spans="1:19" ht="12.75">
      <c r="A37" s="605"/>
      <c r="B37" s="454" t="s">
        <v>342</v>
      </c>
      <c r="C37" s="209">
        <v>25629</v>
      </c>
      <c r="D37" s="60">
        <v>30091</v>
      </c>
      <c r="E37" s="60">
        <v>44094</v>
      </c>
      <c r="F37" s="60">
        <v>37291</v>
      </c>
      <c r="G37" s="60">
        <v>29647</v>
      </c>
      <c r="H37" s="60">
        <v>24177</v>
      </c>
      <c r="I37" s="61">
        <v>36386</v>
      </c>
      <c r="J37" s="58">
        <v>17016</v>
      </c>
      <c r="K37" s="209">
        <v>32100</v>
      </c>
      <c r="L37" s="60">
        <v>17548</v>
      </c>
      <c r="M37" s="58">
        <v>33126</v>
      </c>
      <c r="N37" s="210">
        <v>16313</v>
      </c>
      <c r="O37" s="208">
        <f t="shared" si="1"/>
        <v>343418</v>
      </c>
      <c r="Q37" s="179"/>
      <c r="R37" s="180"/>
      <c r="S37" s="155"/>
    </row>
    <row r="38" spans="1:19" ht="12.75">
      <c r="A38" s="605"/>
      <c r="B38" s="470" t="s">
        <v>343</v>
      </c>
      <c r="C38" s="209">
        <v>1408</v>
      </c>
      <c r="D38" s="60">
        <v>2401</v>
      </c>
      <c r="E38" s="60">
        <v>6564</v>
      </c>
      <c r="F38" s="60">
        <v>3857</v>
      </c>
      <c r="G38" s="60">
        <v>0</v>
      </c>
      <c r="H38" s="60">
        <v>0</v>
      </c>
      <c r="I38" s="61">
        <v>0</v>
      </c>
      <c r="J38" s="58">
        <v>0</v>
      </c>
      <c r="K38" s="209">
        <v>0</v>
      </c>
      <c r="L38" s="60">
        <v>0</v>
      </c>
      <c r="M38" s="58">
        <v>0</v>
      </c>
      <c r="N38" s="210">
        <v>0</v>
      </c>
      <c r="O38" s="208">
        <f t="shared" si="1"/>
        <v>14230</v>
      </c>
      <c r="Q38" s="179"/>
      <c r="R38" s="180"/>
      <c r="S38" s="155"/>
    </row>
    <row r="39" spans="1:19" ht="12.75">
      <c r="A39" s="605"/>
      <c r="B39" s="454" t="s">
        <v>344</v>
      </c>
      <c r="C39" s="209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1">
        <v>0</v>
      </c>
      <c r="J39" s="58">
        <v>0</v>
      </c>
      <c r="K39" s="209">
        <v>0</v>
      </c>
      <c r="L39" s="60">
        <v>0</v>
      </c>
      <c r="M39" s="58">
        <v>0</v>
      </c>
      <c r="N39" s="210">
        <v>0</v>
      </c>
      <c r="O39" s="208">
        <f t="shared" si="1"/>
        <v>0</v>
      </c>
      <c r="Q39" s="179"/>
      <c r="R39" s="180"/>
      <c r="S39" s="155"/>
    </row>
    <row r="40" spans="1:19" ht="12.75">
      <c r="A40" s="605"/>
      <c r="B40" s="454" t="s">
        <v>345</v>
      </c>
      <c r="C40" s="209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1">
        <v>0</v>
      </c>
      <c r="J40" s="58">
        <v>0</v>
      </c>
      <c r="K40" s="209">
        <v>0</v>
      </c>
      <c r="L40" s="60">
        <v>0</v>
      </c>
      <c r="M40" s="58">
        <v>0</v>
      </c>
      <c r="N40" s="210">
        <v>0</v>
      </c>
      <c r="O40" s="208">
        <f t="shared" si="1"/>
        <v>0</v>
      </c>
      <c r="Q40" s="179"/>
      <c r="R40" s="180"/>
      <c r="S40" s="155"/>
    </row>
    <row r="41" spans="1:19" ht="12.75">
      <c r="A41" s="605"/>
      <c r="B41" s="454" t="s">
        <v>346</v>
      </c>
      <c r="C41" s="209">
        <v>19111</v>
      </c>
      <c r="D41" s="60">
        <v>12192</v>
      </c>
      <c r="E41" s="60">
        <v>19081</v>
      </c>
      <c r="F41" s="60">
        <v>16549</v>
      </c>
      <c r="G41" s="60">
        <v>13209</v>
      </c>
      <c r="H41" s="60">
        <v>15402</v>
      </c>
      <c r="I41" s="61">
        <v>18970</v>
      </c>
      <c r="J41" s="58">
        <v>18302</v>
      </c>
      <c r="K41" s="209">
        <v>14441</v>
      </c>
      <c r="L41" s="60">
        <v>12871</v>
      </c>
      <c r="M41" s="58">
        <v>20061</v>
      </c>
      <c r="N41" s="210">
        <v>17411</v>
      </c>
      <c r="O41" s="208">
        <f t="shared" si="1"/>
        <v>197600</v>
      </c>
      <c r="Q41" s="179"/>
      <c r="R41" s="180"/>
      <c r="S41" s="155"/>
    </row>
    <row r="42" spans="1:19" ht="12.75">
      <c r="A42" s="605"/>
      <c r="B42" s="454" t="s">
        <v>347</v>
      </c>
      <c r="C42" s="209">
        <v>18</v>
      </c>
      <c r="D42" s="60">
        <v>30</v>
      </c>
      <c r="E42" s="215">
        <v>58</v>
      </c>
      <c r="F42" s="60">
        <v>21</v>
      </c>
      <c r="G42" s="60">
        <v>36</v>
      </c>
      <c r="H42" s="60">
        <v>35</v>
      </c>
      <c r="I42" s="61">
        <v>31</v>
      </c>
      <c r="J42" s="58">
        <v>123</v>
      </c>
      <c r="K42" s="209">
        <v>120</v>
      </c>
      <c r="L42" s="60">
        <v>72</v>
      </c>
      <c r="M42" s="60">
        <v>122</v>
      </c>
      <c r="N42" s="210">
        <v>75</v>
      </c>
      <c r="O42" s="208">
        <f t="shared" si="1"/>
        <v>741</v>
      </c>
      <c r="Q42" s="179"/>
      <c r="R42" s="180"/>
      <c r="S42" s="155"/>
    </row>
    <row r="43" spans="1:19" ht="12.75">
      <c r="A43" s="605"/>
      <c r="B43" s="454" t="s">
        <v>348</v>
      </c>
      <c r="C43" s="209">
        <v>732</v>
      </c>
      <c r="D43" s="60">
        <v>678</v>
      </c>
      <c r="E43" s="60">
        <v>675</v>
      </c>
      <c r="F43" s="60">
        <v>635</v>
      </c>
      <c r="G43" s="60">
        <v>731</v>
      </c>
      <c r="H43" s="60">
        <v>669</v>
      </c>
      <c r="I43" s="61">
        <v>1127</v>
      </c>
      <c r="J43" s="58">
        <v>738</v>
      </c>
      <c r="K43" s="209">
        <v>993</v>
      </c>
      <c r="L43" s="60">
        <v>705</v>
      </c>
      <c r="M43" s="60">
        <v>1223</v>
      </c>
      <c r="N43" s="210">
        <v>1111</v>
      </c>
      <c r="O43" s="208">
        <f t="shared" si="1"/>
        <v>10017</v>
      </c>
      <c r="Q43" s="179"/>
      <c r="R43" s="180"/>
      <c r="S43" s="155"/>
    </row>
    <row r="44" spans="1:19" ht="12.75">
      <c r="A44" s="605"/>
      <c r="B44" s="454" t="s">
        <v>349</v>
      </c>
      <c r="C44" s="209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1">
        <v>0</v>
      </c>
      <c r="J44" s="58">
        <v>48</v>
      </c>
      <c r="K44" s="209">
        <v>0</v>
      </c>
      <c r="L44" s="60">
        <v>0</v>
      </c>
      <c r="M44" s="60">
        <v>0</v>
      </c>
      <c r="N44" s="210">
        <v>0</v>
      </c>
      <c r="O44" s="208">
        <f t="shared" si="1"/>
        <v>48</v>
      </c>
      <c r="Q44" s="179"/>
      <c r="R44" s="180"/>
      <c r="S44" s="155"/>
    </row>
    <row r="45" spans="1:19" ht="12.75">
      <c r="A45" s="605"/>
      <c r="B45" s="454" t="s">
        <v>350</v>
      </c>
      <c r="C45" s="209">
        <v>5599</v>
      </c>
      <c r="D45" s="60">
        <v>5580</v>
      </c>
      <c r="E45" s="60">
        <v>7106</v>
      </c>
      <c r="F45" s="60">
        <v>6670</v>
      </c>
      <c r="G45" s="60">
        <v>6029</v>
      </c>
      <c r="H45" s="60">
        <v>5657</v>
      </c>
      <c r="I45" s="61">
        <v>6712</v>
      </c>
      <c r="J45" s="58">
        <v>4828</v>
      </c>
      <c r="K45" s="209">
        <v>6409</v>
      </c>
      <c r="L45" s="60">
        <v>7186</v>
      </c>
      <c r="M45" s="60">
        <v>8274</v>
      </c>
      <c r="N45" s="210">
        <v>6760</v>
      </c>
      <c r="O45" s="208">
        <f t="shared" si="1"/>
        <v>76810</v>
      </c>
      <c r="Q45" s="179"/>
      <c r="R45" s="180"/>
      <c r="S45" s="155"/>
    </row>
    <row r="46" spans="1:19" ht="12.75">
      <c r="A46" s="605"/>
      <c r="B46" s="454" t="s">
        <v>351</v>
      </c>
      <c r="C46" s="209">
        <v>11966</v>
      </c>
      <c r="D46" s="60">
        <v>7628</v>
      </c>
      <c r="E46" s="60">
        <v>16137</v>
      </c>
      <c r="F46" s="60">
        <v>13729</v>
      </c>
      <c r="G46" s="60">
        <v>12193</v>
      </c>
      <c r="H46" s="60">
        <v>9915</v>
      </c>
      <c r="I46" s="61">
        <v>10489</v>
      </c>
      <c r="J46" s="58">
        <v>12075</v>
      </c>
      <c r="K46" s="209">
        <v>10646</v>
      </c>
      <c r="L46" s="60">
        <v>12434</v>
      </c>
      <c r="M46" s="60">
        <v>12782</v>
      </c>
      <c r="N46" s="210">
        <v>14471</v>
      </c>
      <c r="O46" s="208">
        <f t="shared" si="1"/>
        <v>144465</v>
      </c>
      <c r="Q46" s="179"/>
      <c r="R46" s="180"/>
      <c r="S46" s="185"/>
    </row>
    <row r="47" spans="1:19" ht="12.75">
      <c r="A47" s="605"/>
      <c r="B47" s="470" t="s">
        <v>352</v>
      </c>
      <c r="C47" s="209">
        <v>650</v>
      </c>
      <c r="D47" s="60">
        <v>928</v>
      </c>
      <c r="E47" s="60">
        <v>533</v>
      </c>
      <c r="F47" s="60">
        <v>449</v>
      </c>
      <c r="G47" s="60">
        <v>1368</v>
      </c>
      <c r="H47" s="60">
        <v>1136</v>
      </c>
      <c r="I47" s="61">
        <v>863</v>
      </c>
      <c r="J47" s="58">
        <v>731</v>
      </c>
      <c r="K47" s="209">
        <v>1230</v>
      </c>
      <c r="L47" s="60">
        <v>1655</v>
      </c>
      <c r="M47" s="60">
        <v>1556</v>
      </c>
      <c r="N47" s="210">
        <v>1225</v>
      </c>
      <c r="O47" s="208">
        <f t="shared" si="1"/>
        <v>12324</v>
      </c>
      <c r="Q47" s="179"/>
      <c r="R47" s="180"/>
      <c r="S47" s="155"/>
    </row>
    <row r="48" spans="1:19" ht="12.75">
      <c r="A48" s="605"/>
      <c r="B48" s="470" t="s">
        <v>353</v>
      </c>
      <c r="C48" s="209">
        <v>63</v>
      </c>
      <c r="D48" s="60">
        <v>0</v>
      </c>
      <c r="E48" s="60">
        <v>80</v>
      </c>
      <c r="F48" s="60">
        <v>21</v>
      </c>
      <c r="G48" s="60">
        <v>23</v>
      </c>
      <c r="H48" s="60">
        <v>15</v>
      </c>
      <c r="I48" s="61">
        <v>21</v>
      </c>
      <c r="J48" s="58">
        <v>0</v>
      </c>
      <c r="K48" s="209">
        <v>0</v>
      </c>
      <c r="L48" s="60">
        <v>37</v>
      </c>
      <c r="M48" s="60">
        <v>18</v>
      </c>
      <c r="N48" s="210">
        <v>16</v>
      </c>
      <c r="O48" s="208">
        <f t="shared" si="1"/>
        <v>294</v>
      </c>
      <c r="Q48" s="179"/>
      <c r="R48" s="180"/>
      <c r="S48" s="155"/>
    </row>
    <row r="49" spans="1:19" ht="12.75">
      <c r="A49" s="605"/>
      <c r="B49" s="454" t="s">
        <v>354</v>
      </c>
      <c r="C49" s="209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1">
        <v>0</v>
      </c>
      <c r="J49" s="58">
        <v>0</v>
      </c>
      <c r="K49" s="209">
        <v>0</v>
      </c>
      <c r="L49" s="60">
        <v>0</v>
      </c>
      <c r="M49" s="60">
        <v>0</v>
      </c>
      <c r="N49" s="210">
        <v>0</v>
      </c>
      <c r="O49" s="208">
        <f t="shared" si="1"/>
        <v>0</v>
      </c>
      <c r="Q49" s="179"/>
      <c r="R49" s="180"/>
      <c r="S49" s="185"/>
    </row>
    <row r="50" spans="1:19" ht="12.75">
      <c r="A50" s="605"/>
      <c r="B50" s="470" t="s">
        <v>355</v>
      </c>
      <c r="C50" s="209">
        <v>4857</v>
      </c>
      <c r="D50" s="60">
        <v>7911</v>
      </c>
      <c r="E50" s="60">
        <v>10337</v>
      </c>
      <c r="F50" s="60">
        <v>6467</v>
      </c>
      <c r="G50" s="60">
        <v>9560</v>
      </c>
      <c r="H50" s="60">
        <v>1344</v>
      </c>
      <c r="I50" s="61">
        <v>160</v>
      </c>
      <c r="J50" s="58">
        <v>6944</v>
      </c>
      <c r="K50" s="209">
        <v>9750</v>
      </c>
      <c r="L50" s="60">
        <v>11060</v>
      </c>
      <c r="M50" s="60">
        <v>12049</v>
      </c>
      <c r="N50" s="210">
        <v>8093</v>
      </c>
      <c r="O50" s="208">
        <f t="shared" si="1"/>
        <v>88532</v>
      </c>
      <c r="Q50" s="179"/>
      <c r="R50" s="180"/>
      <c r="S50" s="155"/>
    </row>
    <row r="51" spans="1:19" ht="12.75">
      <c r="A51" s="605"/>
      <c r="B51" s="470" t="s">
        <v>356</v>
      </c>
      <c r="C51" s="209">
        <v>905</v>
      </c>
      <c r="D51" s="60">
        <v>1178</v>
      </c>
      <c r="E51" s="60">
        <v>1663</v>
      </c>
      <c r="F51" s="60">
        <v>864</v>
      </c>
      <c r="G51" s="60">
        <v>1161</v>
      </c>
      <c r="H51" s="60">
        <v>1447</v>
      </c>
      <c r="I51" s="61">
        <v>1998</v>
      </c>
      <c r="J51" s="58">
        <v>1628</v>
      </c>
      <c r="K51" s="209">
        <v>2193</v>
      </c>
      <c r="L51" s="60">
        <v>1175</v>
      </c>
      <c r="M51" s="60">
        <v>1397</v>
      </c>
      <c r="N51" s="210">
        <v>1195</v>
      </c>
      <c r="O51" s="208">
        <f t="shared" si="1"/>
        <v>16804</v>
      </c>
      <c r="Q51" s="179"/>
      <c r="R51" s="180"/>
      <c r="S51" s="155"/>
    </row>
    <row r="52" spans="1:19" ht="12.75">
      <c r="A52" s="605"/>
      <c r="B52" s="454" t="s">
        <v>357</v>
      </c>
      <c r="C52" s="209">
        <v>140</v>
      </c>
      <c r="D52" s="60">
        <v>177</v>
      </c>
      <c r="E52" s="60">
        <v>144</v>
      </c>
      <c r="F52" s="60">
        <v>56</v>
      </c>
      <c r="G52" s="60">
        <v>246</v>
      </c>
      <c r="H52" s="60">
        <v>159</v>
      </c>
      <c r="I52" s="61">
        <v>63</v>
      </c>
      <c r="J52" s="58">
        <v>563</v>
      </c>
      <c r="K52" s="209">
        <v>89</v>
      </c>
      <c r="L52" s="60">
        <v>131</v>
      </c>
      <c r="M52" s="60">
        <v>83</v>
      </c>
      <c r="N52" s="210">
        <v>47</v>
      </c>
      <c r="O52" s="208">
        <f t="shared" si="1"/>
        <v>1898</v>
      </c>
      <c r="Q52" s="179"/>
      <c r="R52" s="180"/>
      <c r="S52" s="155"/>
    </row>
    <row r="53" spans="1:19" ht="12.75">
      <c r="A53" s="605"/>
      <c r="B53" s="454" t="s">
        <v>358</v>
      </c>
      <c r="C53" s="209">
        <v>2523</v>
      </c>
      <c r="D53" s="60">
        <v>2702</v>
      </c>
      <c r="E53" s="60">
        <v>2870</v>
      </c>
      <c r="F53" s="60">
        <v>6086</v>
      </c>
      <c r="G53" s="60">
        <v>5541</v>
      </c>
      <c r="H53" s="60">
        <v>2988</v>
      </c>
      <c r="I53" s="61">
        <v>2933</v>
      </c>
      <c r="J53" s="58">
        <v>3164</v>
      </c>
      <c r="K53" s="209">
        <v>6266</v>
      </c>
      <c r="L53" s="60">
        <v>3384</v>
      </c>
      <c r="M53" s="60">
        <v>3512</v>
      </c>
      <c r="N53" s="210">
        <v>4177</v>
      </c>
      <c r="O53" s="208">
        <f t="shared" si="1"/>
        <v>46146</v>
      </c>
      <c r="Q53" s="179"/>
      <c r="R53" s="180"/>
      <c r="S53" s="155"/>
    </row>
    <row r="54" spans="1:19" ht="12.75">
      <c r="A54" s="605"/>
      <c r="B54" s="454" t="s">
        <v>359</v>
      </c>
      <c r="C54" s="209">
        <v>222</v>
      </c>
      <c r="D54" s="60">
        <v>225</v>
      </c>
      <c r="E54" s="60">
        <v>357</v>
      </c>
      <c r="F54" s="60">
        <v>289</v>
      </c>
      <c r="G54" s="60">
        <v>434</v>
      </c>
      <c r="H54" s="60">
        <v>316</v>
      </c>
      <c r="I54" s="61">
        <v>166</v>
      </c>
      <c r="J54" s="58">
        <v>333</v>
      </c>
      <c r="K54" s="209">
        <v>561</v>
      </c>
      <c r="L54" s="60">
        <v>217</v>
      </c>
      <c r="M54" s="60">
        <v>422</v>
      </c>
      <c r="N54" s="210">
        <v>298</v>
      </c>
      <c r="O54" s="208">
        <f t="shared" si="1"/>
        <v>3840</v>
      </c>
      <c r="Q54" s="179"/>
      <c r="R54" s="180"/>
      <c r="S54" s="155"/>
    </row>
    <row r="55" spans="1:19" ht="12.75">
      <c r="A55" s="605"/>
      <c r="B55" s="454" t="s">
        <v>360</v>
      </c>
      <c r="C55" s="209">
        <v>92855</v>
      </c>
      <c r="D55" s="60">
        <v>81870</v>
      </c>
      <c r="E55" s="60">
        <v>106622</v>
      </c>
      <c r="F55" s="60">
        <v>88376</v>
      </c>
      <c r="G55" s="60">
        <v>104348</v>
      </c>
      <c r="H55" s="60">
        <v>75000</v>
      </c>
      <c r="I55" s="61">
        <v>98533</v>
      </c>
      <c r="J55" s="58">
        <v>91832</v>
      </c>
      <c r="K55" s="209">
        <v>96849</v>
      </c>
      <c r="L55" s="60">
        <v>110923</v>
      </c>
      <c r="M55" s="60">
        <v>111533</v>
      </c>
      <c r="N55" s="210">
        <v>118771</v>
      </c>
      <c r="O55" s="208">
        <f t="shared" si="1"/>
        <v>1177512</v>
      </c>
      <c r="Q55" s="179"/>
      <c r="R55" s="180"/>
      <c r="S55" s="155"/>
    </row>
    <row r="56" spans="1:19" ht="12.75">
      <c r="A56" s="605"/>
      <c r="B56" s="454" t="s">
        <v>361</v>
      </c>
      <c r="C56" s="209">
        <v>2731</v>
      </c>
      <c r="D56" s="60">
        <v>3225</v>
      </c>
      <c r="E56" s="60">
        <v>3814</v>
      </c>
      <c r="F56" s="60">
        <v>3815</v>
      </c>
      <c r="G56" s="60">
        <v>4236</v>
      </c>
      <c r="H56" s="60">
        <v>3753</v>
      </c>
      <c r="I56" s="61">
        <v>4396</v>
      </c>
      <c r="J56" s="58">
        <v>4107</v>
      </c>
      <c r="K56" s="209">
        <v>4025</v>
      </c>
      <c r="L56" s="60">
        <v>3404</v>
      </c>
      <c r="M56" s="60">
        <v>4151</v>
      </c>
      <c r="N56" s="210">
        <v>3392</v>
      </c>
      <c r="O56" s="208">
        <f t="shared" si="1"/>
        <v>45049</v>
      </c>
      <c r="Q56" s="179"/>
      <c r="R56" s="180"/>
      <c r="S56" s="155"/>
    </row>
    <row r="57" spans="1:19" ht="13.5" thickBot="1">
      <c r="A57" s="606"/>
      <c r="B57" s="467" t="s">
        <v>362</v>
      </c>
      <c r="C57" s="211">
        <v>22802</v>
      </c>
      <c r="D57" s="62">
        <v>12189</v>
      </c>
      <c r="E57" s="62">
        <v>4208</v>
      </c>
      <c r="F57" s="62">
        <v>6347</v>
      </c>
      <c r="G57" s="62">
        <v>7309</v>
      </c>
      <c r="H57" s="62">
        <v>700</v>
      </c>
      <c r="I57" s="63">
        <v>8096</v>
      </c>
      <c r="J57" s="188">
        <v>11412</v>
      </c>
      <c r="K57" s="211">
        <v>4985</v>
      </c>
      <c r="L57" s="62">
        <v>7457</v>
      </c>
      <c r="M57" s="62">
        <v>12962</v>
      </c>
      <c r="N57" s="212">
        <v>7993</v>
      </c>
      <c r="O57" s="213">
        <f t="shared" si="1"/>
        <v>106460</v>
      </c>
      <c r="Q57" s="179"/>
      <c r="R57" s="180"/>
      <c r="S57" s="155"/>
    </row>
    <row r="63" ht="12.75">
      <c r="B63" s="186"/>
    </row>
    <row r="64" ht="12.75">
      <c r="B64" s="186"/>
    </row>
    <row r="65" ht="12.75">
      <c r="B65" s="186"/>
    </row>
    <row r="66" ht="12.75">
      <c r="B66" s="186"/>
    </row>
    <row r="67" ht="12.75">
      <c r="B67" s="186"/>
    </row>
    <row r="68" ht="12.75">
      <c r="B68" s="186"/>
    </row>
    <row r="69" ht="12.75">
      <c r="B69" s="186"/>
    </row>
    <row r="70" ht="12.75">
      <c r="B70" s="186"/>
    </row>
    <row r="71" ht="12.75">
      <c r="B71" s="186"/>
    </row>
    <row r="72" ht="12.75">
      <c r="B72" s="186"/>
    </row>
    <row r="73" ht="12.75">
      <c r="B73" s="186"/>
    </row>
    <row r="74" ht="12.75">
      <c r="B74" s="186"/>
    </row>
    <row r="75" ht="12.75">
      <c r="B75" s="186"/>
    </row>
    <row r="76" ht="12.75">
      <c r="B76" s="186"/>
    </row>
    <row r="77" ht="12.75">
      <c r="B77" s="186"/>
    </row>
    <row r="78" ht="12.75">
      <c r="B78" s="186"/>
    </row>
    <row r="79" ht="12.75">
      <c r="B79" s="186"/>
    </row>
  </sheetData>
  <mergeCells count="2">
    <mergeCell ref="C4:O4"/>
    <mergeCell ref="A6:A57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V58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4" customWidth="1"/>
    <col min="2" max="2" width="25.28125" style="28" customWidth="1"/>
    <col min="3" max="14" width="5.57421875" style="70" customWidth="1"/>
    <col min="15" max="15" width="5.57421875" style="91" customWidth="1"/>
    <col min="16" max="22" width="9.140625" style="70" customWidth="1"/>
    <col min="23" max="16384" width="9.140625" style="4" customWidth="1"/>
  </cols>
  <sheetData>
    <row r="1" ht="18.75">
      <c r="A1" s="6" t="s">
        <v>656</v>
      </c>
    </row>
    <row r="2" ht="12.75">
      <c r="A2" s="2" t="s">
        <v>310</v>
      </c>
    </row>
    <row r="3" ht="9.75" customHeight="1" thickBot="1"/>
    <row r="4" spans="3:15" ht="15" customHeight="1" thickBot="1">
      <c r="C4" s="577">
        <v>2007</v>
      </c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81"/>
    </row>
    <row r="5" spans="3:15" ht="48" thickBot="1">
      <c r="C5" s="80" t="s">
        <v>33</v>
      </c>
      <c r="D5" s="82" t="s">
        <v>45</v>
      </c>
      <c r="E5" s="82" t="s">
        <v>34</v>
      </c>
      <c r="F5" s="82" t="s">
        <v>35</v>
      </c>
      <c r="G5" s="82" t="s">
        <v>36</v>
      </c>
      <c r="H5" s="82" t="s">
        <v>37</v>
      </c>
      <c r="I5" s="82" t="s">
        <v>38</v>
      </c>
      <c r="J5" s="82" t="s">
        <v>39</v>
      </c>
      <c r="K5" s="82" t="s">
        <v>40</v>
      </c>
      <c r="L5" s="82" t="s">
        <v>41</v>
      </c>
      <c r="M5" s="82" t="s">
        <v>42</v>
      </c>
      <c r="N5" s="81" t="s">
        <v>43</v>
      </c>
      <c r="O5" s="81" t="s">
        <v>44</v>
      </c>
    </row>
    <row r="6" spans="1:15" s="8" customFormat="1" ht="12.75" thickBot="1">
      <c r="A6" s="616" t="s">
        <v>364</v>
      </c>
      <c r="B6" s="415" t="s">
        <v>363</v>
      </c>
      <c r="C6" s="281">
        <f>SUM(C7:C57)</f>
        <v>68282</v>
      </c>
      <c r="D6" s="282">
        <f aca="true" t="shared" si="0" ref="D6:N6">SUM(D7:D57)</f>
        <v>66972</v>
      </c>
      <c r="E6" s="282">
        <f t="shared" si="0"/>
        <v>81893</v>
      </c>
      <c r="F6" s="282">
        <f t="shared" si="0"/>
        <v>71246</v>
      </c>
      <c r="G6" s="282">
        <f t="shared" si="0"/>
        <v>96982</v>
      </c>
      <c r="H6" s="282">
        <f>SUM(H7:H56)</f>
        <v>59595</v>
      </c>
      <c r="I6" s="282">
        <f t="shared" si="0"/>
        <v>77569</v>
      </c>
      <c r="J6" s="282">
        <f t="shared" si="0"/>
        <v>62373</v>
      </c>
      <c r="K6" s="282">
        <f t="shared" si="0"/>
        <v>75909</v>
      </c>
      <c r="L6" s="282">
        <f>SUM(L7:L58)</f>
        <v>84270</v>
      </c>
      <c r="M6" s="282">
        <f t="shared" si="0"/>
        <v>77025</v>
      </c>
      <c r="N6" s="283">
        <f t="shared" si="0"/>
        <v>69849</v>
      </c>
      <c r="O6" s="359">
        <f>SUM(C6:N6)</f>
        <v>891965</v>
      </c>
    </row>
    <row r="7" spans="1:15" s="9" customFormat="1" ht="10.5">
      <c r="A7" s="617"/>
      <c r="B7" s="469" t="s">
        <v>312</v>
      </c>
      <c r="C7" s="69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197">
        <v>0</v>
      </c>
      <c r="O7" s="360">
        <f aca="true" t="shared" si="1" ref="O7:O57">SUM(C7:N7)</f>
        <v>0</v>
      </c>
    </row>
    <row r="8" spans="1:15" s="9" customFormat="1" ht="10.5">
      <c r="A8" s="617"/>
      <c r="B8" s="454" t="s">
        <v>313</v>
      </c>
      <c r="C8" s="64">
        <v>632</v>
      </c>
      <c r="D8" s="54">
        <v>689</v>
      </c>
      <c r="E8" s="54">
        <v>945</v>
      </c>
      <c r="F8" s="54">
        <v>498</v>
      </c>
      <c r="G8" s="54">
        <v>566</v>
      </c>
      <c r="H8" s="54">
        <v>405</v>
      </c>
      <c r="I8" s="54">
        <v>695</v>
      </c>
      <c r="J8" s="54">
        <v>439</v>
      </c>
      <c r="K8" s="54">
        <v>709</v>
      </c>
      <c r="L8" s="54">
        <v>407</v>
      </c>
      <c r="M8" s="54">
        <v>649</v>
      </c>
      <c r="N8" s="92">
        <v>372</v>
      </c>
      <c r="O8" s="198">
        <f t="shared" si="1"/>
        <v>7006</v>
      </c>
    </row>
    <row r="9" spans="1:15" s="9" customFormat="1" ht="10.5">
      <c r="A9" s="617"/>
      <c r="B9" s="454" t="s">
        <v>314</v>
      </c>
      <c r="C9" s="6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92">
        <v>0</v>
      </c>
      <c r="O9" s="198"/>
    </row>
    <row r="10" spans="1:15" s="9" customFormat="1" ht="10.5">
      <c r="A10" s="617"/>
      <c r="B10" s="454" t="s">
        <v>315</v>
      </c>
      <c r="C10" s="64">
        <v>554</v>
      </c>
      <c r="D10" s="54">
        <f>44+537</f>
        <v>581</v>
      </c>
      <c r="E10" s="54">
        <v>143</v>
      </c>
      <c r="F10" s="54">
        <v>87</v>
      </c>
      <c r="G10" s="54">
        <v>64</v>
      </c>
      <c r="H10" s="54">
        <v>165</v>
      </c>
      <c r="I10" s="54">
        <v>165</v>
      </c>
      <c r="J10" s="54">
        <v>414</v>
      </c>
      <c r="K10" s="54">
        <v>392</v>
      </c>
      <c r="L10" s="54">
        <v>150</v>
      </c>
      <c r="M10" s="54">
        <v>116</v>
      </c>
      <c r="N10" s="92">
        <v>1123</v>
      </c>
      <c r="O10" s="198">
        <f t="shared" si="1"/>
        <v>3954</v>
      </c>
    </row>
    <row r="11" spans="1:15" s="9" customFormat="1" ht="10.5">
      <c r="A11" s="617"/>
      <c r="B11" s="471" t="s">
        <v>316</v>
      </c>
      <c r="C11" s="6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92">
        <v>0</v>
      </c>
      <c r="O11" s="198">
        <f t="shared" si="1"/>
        <v>0</v>
      </c>
    </row>
    <row r="12" spans="1:15" s="9" customFormat="1" ht="10.5">
      <c r="A12" s="617"/>
      <c r="B12" s="454" t="s">
        <v>317</v>
      </c>
      <c r="C12" s="64">
        <v>125</v>
      </c>
      <c r="D12" s="54">
        <v>14</v>
      </c>
      <c r="E12" s="54">
        <v>94</v>
      </c>
      <c r="F12" s="54">
        <v>194</v>
      </c>
      <c r="G12" s="54">
        <v>19</v>
      </c>
      <c r="H12" s="54">
        <v>49</v>
      </c>
      <c r="I12" s="54">
        <v>157</v>
      </c>
      <c r="J12" s="54">
        <v>48</v>
      </c>
      <c r="K12" s="54">
        <v>106</v>
      </c>
      <c r="L12" s="54">
        <v>167</v>
      </c>
      <c r="M12" s="54">
        <v>47</v>
      </c>
      <c r="N12" s="92">
        <v>0</v>
      </c>
      <c r="O12" s="198">
        <f t="shared" si="1"/>
        <v>1020</v>
      </c>
    </row>
    <row r="13" spans="1:15" s="9" customFormat="1" ht="10.5">
      <c r="A13" s="617"/>
      <c r="B13" s="454" t="s">
        <v>318</v>
      </c>
      <c r="C13" s="64">
        <v>420</v>
      </c>
      <c r="D13" s="54">
        <v>329</v>
      </c>
      <c r="E13" s="54">
        <v>301</v>
      </c>
      <c r="F13" s="54">
        <v>269</v>
      </c>
      <c r="G13" s="54">
        <v>263</v>
      </c>
      <c r="H13" s="54">
        <v>450</v>
      </c>
      <c r="I13" s="54">
        <v>249</v>
      </c>
      <c r="J13" s="54">
        <v>215</v>
      </c>
      <c r="K13" s="54">
        <v>192</v>
      </c>
      <c r="L13" s="54">
        <v>369</v>
      </c>
      <c r="M13" s="54">
        <v>341</v>
      </c>
      <c r="N13" s="92">
        <v>418</v>
      </c>
      <c r="O13" s="198">
        <f t="shared" si="1"/>
        <v>3816</v>
      </c>
    </row>
    <row r="14" spans="1:15" s="9" customFormat="1" ht="10.5">
      <c r="A14" s="617"/>
      <c r="B14" s="454" t="s">
        <v>319</v>
      </c>
      <c r="C14" s="64">
        <v>782</v>
      </c>
      <c r="D14" s="54">
        <v>1106</v>
      </c>
      <c r="E14" s="54">
        <v>1586</v>
      </c>
      <c r="F14" s="54">
        <v>1655</v>
      </c>
      <c r="G14" s="54">
        <v>1843</v>
      </c>
      <c r="H14" s="54">
        <v>2279</v>
      </c>
      <c r="I14" s="54">
        <v>1909</v>
      </c>
      <c r="J14" s="54">
        <v>1771</v>
      </c>
      <c r="K14" s="54">
        <v>1342</v>
      </c>
      <c r="L14" s="54">
        <v>631</v>
      </c>
      <c r="M14" s="54">
        <v>871</v>
      </c>
      <c r="N14" s="92">
        <v>958</v>
      </c>
      <c r="O14" s="198">
        <f t="shared" si="1"/>
        <v>16733</v>
      </c>
    </row>
    <row r="15" spans="1:15" s="9" customFormat="1" ht="10.5">
      <c r="A15" s="617"/>
      <c r="B15" s="454" t="s">
        <v>320</v>
      </c>
      <c r="C15" s="64">
        <v>14</v>
      </c>
      <c r="D15" s="54">
        <v>48</v>
      </c>
      <c r="E15" s="54">
        <v>14</v>
      </c>
      <c r="F15" s="54">
        <v>19</v>
      </c>
      <c r="G15" s="54">
        <v>22</v>
      </c>
      <c r="H15" s="54">
        <v>38</v>
      </c>
      <c r="I15" s="54">
        <v>14</v>
      </c>
      <c r="J15" s="54">
        <v>0</v>
      </c>
      <c r="K15" s="54">
        <v>7</v>
      </c>
      <c r="L15" s="54">
        <v>22</v>
      </c>
      <c r="M15" s="54">
        <v>7</v>
      </c>
      <c r="N15" s="92">
        <v>29</v>
      </c>
      <c r="O15" s="198">
        <f t="shared" si="1"/>
        <v>234</v>
      </c>
    </row>
    <row r="16" spans="1:15" s="9" customFormat="1" ht="10.5">
      <c r="A16" s="617"/>
      <c r="B16" s="454" t="s">
        <v>321</v>
      </c>
      <c r="C16" s="6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92">
        <v>0</v>
      </c>
      <c r="O16" s="198">
        <f t="shared" si="1"/>
        <v>0</v>
      </c>
    </row>
    <row r="17" spans="1:15" s="9" customFormat="1" ht="10.5">
      <c r="A17" s="617"/>
      <c r="B17" s="454" t="s">
        <v>322</v>
      </c>
      <c r="C17" s="64">
        <v>1996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12514</v>
      </c>
      <c r="M17" s="54">
        <v>0</v>
      </c>
      <c r="N17" s="92">
        <v>9</v>
      </c>
      <c r="O17" s="198">
        <f t="shared" si="1"/>
        <v>14519</v>
      </c>
    </row>
    <row r="18" spans="1:15" s="9" customFormat="1" ht="10.5">
      <c r="A18" s="617"/>
      <c r="B18" s="470" t="s">
        <v>323</v>
      </c>
      <c r="C18" s="64">
        <v>0</v>
      </c>
      <c r="D18" s="54">
        <v>0</v>
      </c>
      <c r="E18" s="54">
        <v>0</v>
      </c>
      <c r="F18" s="54">
        <v>0</v>
      </c>
      <c r="G18" s="54">
        <v>0</v>
      </c>
      <c r="H18" s="67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92">
        <v>0</v>
      </c>
      <c r="O18" s="198">
        <f t="shared" si="1"/>
        <v>0</v>
      </c>
    </row>
    <row r="19" spans="1:15" ht="12.75">
      <c r="A19" s="617"/>
      <c r="B19" s="454" t="s">
        <v>324</v>
      </c>
      <c r="C19" s="195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54">
        <v>0</v>
      </c>
      <c r="K19" s="67">
        <v>0</v>
      </c>
      <c r="L19" s="67">
        <v>0</v>
      </c>
      <c r="M19" s="67">
        <v>0</v>
      </c>
      <c r="N19" s="196">
        <v>8</v>
      </c>
      <c r="O19" s="198">
        <f t="shared" si="1"/>
        <v>8</v>
      </c>
    </row>
    <row r="20" spans="1:15" ht="12.75">
      <c r="A20" s="617"/>
      <c r="B20" s="454" t="s">
        <v>325</v>
      </c>
      <c r="C20" s="195">
        <v>20</v>
      </c>
      <c r="D20" s="67">
        <v>0</v>
      </c>
      <c r="E20" s="67">
        <v>14</v>
      </c>
      <c r="F20" s="67">
        <v>71</v>
      </c>
      <c r="G20" s="67">
        <v>18</v>
      </c>
      <c r="H20" s="67">
        <v>31</v>
      </c>
      <c r="I20" s="67">
        <v>40</v>
      </c>
      <c r="J20" s="54">
        <v>126</v>
      </c>
      <c r="K20" s="67">
        <v>0</v>
      </c>
      <c r="L20" s="67">
        <v>0</v>
      </c>
      <c r="M20" s="67">
        <v>0</v>
      </c>
      <c r="N20" s="196">
        <v>0</v>
      </c>
      <c r="O20" s="198">
        <f t="shared" si="1"/>
        <v>320</v>
      </c>
    </row>
    <row r="21" spans="1:15" ht="12.75">
      <c r="A21" s="617"/>
      <c r="B21" s="454" t="s">
        <v>326</v>
      </c>
      <c r="C21" s="195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7</v>
      </c>
      <c r="J21" s="54">
        <v>0</v>
      </c>
      <c r="K21" s="67">
        <v>0</v>
      </c>
      <c r="L21" s="67">
        <v>0</v>
      </c>
      <c r="M21" s="67">
        <v>0</v>
      </c>
      <c r="N21" s="196">
        <v>0</v>
      </c>
      <c r="O21" s="198">
        <f t="shared" si="1"/>
        <v>7</v>
      </c>
    </row>
    <row r="22" spans="1:15" ht="12.75">
      <c r="A22" s="617"/>
      <c r="B22" s="454" t="s">
        <v>327</v>
      </c>
      <c r="C22" s="195">
        <v>6</v>
      </c>
      <c r="D22" s="67">
        <v>18</v>
      </c>
      <c r="E22" s="67">
        <v>67</v>
      </c>
      <c r="F22" s="67">
        <v>56</v>
      </c>
      <c r="G22" s="67">
        <v>82</v>
      </c>
      <c r="H22" s="67">
        <v>26</v>
      </c>
      <c r="I22" s="67">
        <v>51</v>
      </c>
      <c r="J22" s="54">
        <v>0</v>
      </c>
      <c r="K22" s="67">
        <v>12</v>
      </c>
      <c r="L22" s="67">
        <v>57</v>
      </c>
      <c r="M22" s="67">
        <v>23</v>
      </c>
      <c r="N22" s="196">
        <v>0</v>
      </c>
      <c r="O22" s="198">
        <f t="shared" si="1"/>
        <v>398</v>
      </c>
    </row>
    <row r="23" spans="1:15" ht="12.75">
      <c r="A23" s="617"/>
      <c r="B23" s="454" t="s">
        <v>328</v>
      </c>
      <c r="C23" s="195">
        <v>124</v>
      </c>
      <c r="D23" s="67">
        <v>20</v>
      </c>
      <c r="E23" s="67">
        <v>0</v>
      </c>
      <c r="F23" s="67">
        <v>39</v>
      </c>
      <c r="G23" s="67">
        <v>0</v>
      </c>
      <c r="H23" s="67">
        <v>0</v>
      </c>
      <c r="I23" s="67">
        <v>20</v>
      </c>
      <c r="J23" s="54">
        <v>109</v>
      </c>
      <c r="K23" s="67">
        <v>40</v>
      </c>
      <c r="L23" s="67">
        <v>0</v>
      </c>
      <c r="M23" s="67">
        <v>60</v>
      </c>
      <c r="N23" s="196">
        <v>40</v>
      </c>
      <c r="O23" s="198">
        <f t="shared" si="1"/>
        <v>452</v>
      </c>
    </row>
    <row r="24" spans="1:15" ht="12.75">
      <c r="A24" s="617"/>
      <c r="B24" s="470" t="s">
        <v>329</v>
      </c>
      <c r="C24" s="195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54">
        <v>0</v>
      </c>
      <c r="K24" s="67">
        <v>0</v>
      </c>
      <c r="L24" s="67">
        <v>0</v>
      </c>
      <c r="M24" s="67">
        <v>0</v>
      </c>
      <c r="N24" s="196">
        <v>0</v>
      </c>
      <c r="O24" s="198">
        <f t="shared" si="1"/>
        <v>0</v>
      </c>
    </row>
    <row r="25" spans="1:22" ht="12.75">
      <c r="A25" s="617"/>
      <c r="B25" s="454" t="s">
        <v>330</v>
      </c>
      <c r="C25" s="195">
        <v>0</v>
      </c>
      <c r="D25" s="67">
        <v>0</v>
      </c>
      <c r="E25" s="67">
        <v>0</v>
      </c>
      <c r="F25" s="67">
        <v>0</v>
      </c>
      <c r="G25" s="67">
        <v>2911</v>
      </c>
      <c r="H25" s="67">
        <v>0</v>
      </c>
      <c r="I25" s="67">
        <v>0</v>
      </c>
      <c r="J25" s="54">
        <v>295</v>
      </c>
      <c r="K25" s="67">
        <v>0</v>
      </c>
      <c r="L25" s="67">
        <v>0</v>
      </c>
      <c r="M25" s="67">
        <v>0</v>
      </c>
      <c r="N25" s="196">
        <v>0</v>
      </c>
      <c r="O25" s="198">
        <f t="shared" si="1"/>
        <v>3206</v>
      </c>
      <c r="V25" s="4"/>
    </row>
    <row r="26" spans="1:22" ht="12.75">
      <c r="A26" s="617"/>
      <c r="B26" s="454" t="s">
        <v>331</v>
      </c>
      <c r="C26" s="195">
        <v>80</v>
      </c>
      <c r="D26" s="67">
        <v>55</v>
      </c>
      <c r="E26" s="67">
        <v>48</v>
      </c>
      <c r="F26" s="67">
        <v>117</v>
      </c>
      <c r="G26" s="67">
        <v>215</v>
      </c>
      <c r="H26" s="67">
        <v>186</v>
      </c>
      <c r="I26" s="67">
        <v>110</v>
      </c>
      <c r="J26" s="54">
        <v>98</v>
      </c>
      <c r="K26" s="67">
        <v>54</v>
      </c>
      <c r="L26" s="67">
        <v>447</v>
      </c>
      <c r="M26" s="67">
        <v>804</v>
      </c>
      <c r="N26" s="196">
        <v>840</v>
      </c>
      <c r="O26" s="198">
        <f t="shared" si="1"/>
        <v>3054</v>
      </c>
      <c r="V26" s="4"/>
    </row>
    <row r="27" spans="1:22" ht="12.75">
      <c r="A27" s="617"/>
      <c r="B27" s="454" t="s">
        <v>332</v>
      </c>
      <c r="C27" s="195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54">
        <v>0</v>
      </c>
      <c r="K27" s="67">
        <v>0</v>
      </c>
      <c r="L27" s="67">
        <v>0</v>
      </c>
      <c r="M27" s="67">
        <v>0</v>
      </c>
      <c r="N27" s="196">
        <v>0</v>
      </c>
      <c r="O27" s="198">
        <f t="shared" si="1"/>
        <v>0</v>
      </c>
      <c r="V27" s="4"/>
    </row>
    <row r="28" spans="1:22" ht="12.75">
      <c r="A28" s="617"/>
      <c r="B28" s="454" t="s">
        <v>333</v>
      </c>
      <c r="C28" s="195">
        <v>0</v>
      </c>
      <c r="D28" s="67">
        <v>19</v>
      </c>
      <c r="E28" s="67">
        <v>14</v>
      </c>
      <c r="F28" s="67">
        <v>14</v>
      </c>
      <c r="G28" s="67">
        <v>0</v>
      </c>
      <c r="H28" s="67">
        <v>0</v>
      </c>
      <c r="I28" s="67">
        <v>0</v>
      </c>
      <c r="J28" s="54">
        <v>6</v>
      </c>
      <c r="K28" s="67">
        <v>22</v>
      </c>
      <c r="L28" s="67">
        <v>0</v>
      </c>
      <c r="M28" s="67">
        <v>0</v>
      </c>
      <c r="N28" s="196">
        <v>33</v>
      </c>
      <c r="O28" s="198">
        <f t="shared" si="1"/>
        <v>108</v>
      </c>
      <c r="V28" s="4"/>
    </row>
    <row r="29" spans="1:22" ht="12.75">
      <c r="A29" s="617"/>
      <c r="B29" s="454" t="s">
        <v>334</v>
      </c>
      <c r="C29" s="195">
        <v>56</v>
      </c>
      <c r="D29" s="67">
        <v>74</v>
      </c>
      <c r="E29" s="67">
        <v>45</v>
      </c>
      <c r="F29" s="67">
        <v>20</v>
      </c>
      <c r="G29" s="67">
        <v>66</v>
      </c>
      <c r="H29" s="67">
        <v>0</v>
      </c>
      <c r="I29" s="67">
        <v>56</v>
      </c>
      <c r="J29" s="54">
        <v>44</v>
      </c>
      <c r="K29" s="67">
        <v>35</v>
      </c>
      <c r="L29" s="67">
        <v>37</v>
      </c>
      <c r="M29" s="67">
        <v>76</v>
      </c>
      <c r="N29" s="196">
        <v>66</v>
      </c>
      <c r="O29" s="198">
        <f t="shared" si="1"/>
        <v>575</v>
      </c>
      <c r="V29" s="4"/>
    </row>
    <row r="30" spans="1:15" ht="12.75">
      <c r="A30" s="617"/>
      <c r="B30" s="454" t="s">
        <v>335</v>
      </c>
      <c r="C30" s="195">
        <v>16</v>
      </c>
      <c r="D30" s="67">
        <v>0</v>
      </c>
      <c r="E30" s="67">
        <v>0</v>
      </c>
      <c r="F30" s="67">
        <v>16</v>
      </c>
      <c r="G30" s="67">
        <v>0</v>
      </c>
      <c r="H30" s="67">
        <v>14</v>
      </c>
      <c r="I30" s="67">
        <v>0</v>
      </c>
      <c r="J30" s="54">
        <v>0</v>
      </c>
      <c r="K30" s="67">
        <v>0</v>
      </c>
      <c r="L30" s="67">
        <v>0</v>
      </c>
      <c r="M30" s="67">
        <v>0</v>
      </c>
      <c r="N30" s="196">
        <v>0</v>
      </c>
      <c r="O30" s="198">
        <f t="shared" si="1"/>
        <v>46</v>
      </c>
    </row>
    <row r="31" spans="1:15" ht="12.75">
      <c r="A31" s="617"/>
      <c r="B31" s="454" t="s">
        <v>336</v>
      </c>
      <c r="C31" s="195">
        <v>1054</v>
      </c>
      <c r="D31" s="67">
        <v>81</v>
      </c>
      <c r="E31" s="67">
        <v>68</v>
      </c>
      <c r="F31" s="67">
        <v>68</v>
      </c>
      <c r="G31" s="67">
        <v>78</v>
      </c>
      <c r="H31" s="67">
        <v>46</v>
      </c>
      <c r="I31" s="67">
        <v>40</v>
      </c>
      <c r="J31" s="54">
        <v>48</v>
      </c>
      <c r="K31" s="67">
        <v>6</v>
      </c>
      <c r="L31" s="67">
        <v>0</v>
      </c>
      <c r="M31" s="67">
        <v>1615</v>
      </c>
      <c r="N31" s="196">
        <v>10</v>
      </c>
      <c r="O31" s="198">
        <f t="shared" si="1"/>
        <v>3114</v>
      </c>
    </row>
    <row r="32" spans="1:15" ht="12.75">
      <c r="A32" s="617"/>
      <c r="B32" s="454" t="s">
        <v>337</v>
      </c>
      <c r="C32" s="195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23</v>
      </c>
      <c r="J32" s="54">
        <v>0</v>
      </c>
      <c r="K32" s="67">
        <v>0</v>
      </c>
      <c r="L32" s="67">
        <v>0</v>
      </c>
      <c r="M32" s="67">
        <v>0</v>
      </c>
      <c r="N32" s="196">
        <v>0</v>
      </c>
      <c r="O32" s="198">
        <f t="shared" si="1"/>
        <v>23</v>
      </c>
    </row>
    <row r="33" spans="1:15" ht="12.75">
      <c r="A33" s="617"/>
      <c r="B33" s="454" t="s">
        <v>338</v>
      </c>
      <c r="C33" s="195">
        <v>0</v>
      </c>
      <c r="D33" s="67">
        <v>0</v>
      </c>
      <c r="E33" s="67">
        <v>0</v>
      </c>
      <c r="F33" s="67">
        <v>0</v>
      </c>
      <c r="G33" s="67">
        <v>0</v>
      </c>
      <c r="H33" s="67">
        <v>27</v>
      </c>
      <c r="I33" s="67">
        <v>0</v>
      </c>
      <c r="J33" s="54">
        <v>0</v>
      </c>
      <c r="K33" s="67">
        <v>0</v>
      </c>
      <c r="L33" s="67">
        <v>19</v>
      </c>
      <c r="M33" s="67">
        <v>59</v>
      </c>
      <c r="N33" s="196">
        <v>0</v>
      </c>
      <c r="O33" s="198">
        <f t="shared" si="1"/>
        <v>105</v>
      </c>
    </row>
    <row r="34" spans="1:15" ht="12.75">
      <c r="A34" s="617"/>
      <c r="B34" s="454" t="s">
        <v>339</v>
      </c>
      <c r="C34" s="195">
        <v>94</v>
      </c>
      <c r="D34" s="67">
        <v>19</v>
      </c>
      <c r="E34" s="67">
        <v>0</v>
      </c>
      <c r="F34" s="67">
        <v>69</v>
      </c>
      <c r="G34" s="67">
        <v>38</v>
      </c>
      <c r="H34" s="67">
        <v>33</v>
      </c>
      <c r="I34" s="67">
        <v>19</v>
      </c>
      <c r="J34" s="54">
        <v>40</v>
      </c>
      <c r="K34" s="67">
        <v>0</v>
      </c>
      <c r="L34" s="67">
        <v>0</v>
      </c>
      <c r="M34" s="67">
        <v>198</v>
      </c>
      <c r="N34" s="196">
        <v>27</v>
      </c>
      <c r="O34" s="198">
        <f t="shared" si="1"/>
        <v>537</v>
      </c>
    </row>
    <row r="35" spans="1:15" ht="12.75">
      <c r="A35" s="617"/>
      <c r="B35" s="454" t="s">
        <v>340</v>
      </c>
      <c r="C35" s="195">
        <v>499</v>
      </c>
      <c r="D35" s="67">
        <v>474</v>
      </c>
      <c r="E35" s="67">
        <v>490</v>
      </c>
      <c r="F35" s="67">
        <v>490</v>
      </c>
      <c r="G35" s="67">
        <v>379</v>
      </c>
      <c r="H35" s="67">
        <v>400</v>
      </c>
      <c r="I35" s="67">
        <v>323</v>
      </c>
      <c r="J35" s="54">
        <v>500</v>
      </c>
      <c r="K35" s="67">
        <v>1359</v>
      </c>
      <c r="L35" s="67">
        <v>596</v>
      </c>
      <c r="M35" s="67">
        <v>591</v>
      </c>
      <c r="N35" s="196">
        <v>226</v>
      </c>
      <c r="O35" s="198">
        <f t="shared" si="1"/>
        <v>6327</v>
      </c>
    </row>
    <row r="36" spans="1:15" ht="12.75">
      <c r="A36" s="617"/>
      <c r="B36" s="454" t="s">
        <v>341</v>
      </c>
      <c r="C36" s="195">
        <v>1202</v>
      </c>
      <c r="D36" s="67">
        <v>1674</v>
      </c>
      <c r="E36" s="67">
        <v>5243</v>
      </c>
      <c r="F36" s="67">
        <v>3081</v>
      </c>
      <c r="G36" s="67">
        <v>3319</v>
      </c>
      <c r="H36" s="67">
        <v>2190</v>
      </c>
      <c r="I36" s="67">
        <v>3238</v>
      </c>
      <c r="J36" s="54">
        <v>3627</v>
      </c>
      <c r="K36" s="67">
        <v>2940</v>
      </c>
      <c r="L36" s="67">
        <v>3504</v>
      </c>
      <c r="M36" s="67">
        <v>6476</v>
      </c>
      <c r="N36" s="196">
        <v>1699</v>
      </c>
      <c r="O36" s="198">
        <f t="shared" si="1"/>
        <v>38193</v>
      </c>
    </row>
    <row r="37" spans="1:15" ht="12.75">
      <c r="A37" s="617"/>
      <c r="B37" s="454" t="s">
        <v>342</v>
      </c>
      <c r="C37" s="195">
        <v>41444</v>
      </c>
      <c r="D37" s="67">
        <v>39000</v>
      </c>
      <c r="E37" s="67">
        <v>42645</v>
      </c>
      <c r="F37" s="67">
        <v>35116</v>
      </c>
      <c r="G37" s="67">
        <v>52843</v>
      </c>
      <c r="H37" s="67">
        <v>20708</v>
      </c>
      <c r="I37" s="67">
        <v>36193</v>
      </c>
      <c r="J37" s="54">
        <v>24031</v>
      </c>
      <c r="K37" s="67">
        <v>34468</v>
      </c>
      <c r="L37" s="67">
        <v>28285</v>
      </c>
      <c r="M37" s="67">
        <v>32561</v>
      </c>
      <c r="N37" s="196">
        <v>32432</v>
      </c>
      <c r="O37" s="198">
        <f t="shared" si="1"/>
        <v>419726</v>
      </c>
    </row>
    <row r="38" spans="1:15" ht="12.75">
      <c r="A38" s="617"/>
      <c r="B38" s="470" t="s">
        <v>343</v>
      </c>
      <c r="C38" s="195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54">
        <v>0</v>
      </c>
      <c r="K38" s="67">
        <v>0</v>
      </c>
      <c r="L38" s="67">
        <v>0</v>
      </c>
      <c r="M38" s="67">
        <v>0</v>
      </c>
      <c r="N38" s="196">
        <v>0</v>
      </c>
      <c r="O38" s="198">
        <f t="shared" si="1"/>
        <v>0</v>
      </c>
    </row>
    <row r="39" spans="1:15" ht="12.75">
      <c r="A39" s="617"/>
      <c r="B39" s="454" t="s">
        <v>344</v>
      </c>
      <c r="C39" s="195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54">
        <v>0</v>
      </c>
      <c r="K39" s="67">
        <v>0</v>
      </c>
      <c r="L39" s="67">
        <v>0</v>
      </c>
      <c r="M39" s="67">
        <v>90</v>
      </c>
      <c r="N39" s="196">
        <v>0</v>
      </c>
      <c r="O39" s="198">
        <f t="shared" si="1"/>
        <v>90</v>
      </c>
    </row>
    <row r="40" spans="1:15" ht="12.75">
      <c r="A40" s="617"/>
      <c r="B40" s="454" t="s">
        <v>365</v>
      </c>
      <c r="C40" s="195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54">
        <v>0</v>
      </c>
      <c r="K40" s="67">
        <v>0</v>
      </c>
      <c r="L40" s="67">
        <v>0</v>
      </c>
      <c r="M40" s="67">
        <v>0</v>
      </c>
      <c r="N40" s="196">
        <v>0</v>
      </c>
      <c r="O40" s="198">
        <f t="shared" si="1"/>
        <v>0</v>
      </c>
    </row>
    <row r="41" spans="1:15" ht="12.75">
      <c r="A41" s="617"/>
      <c r="B41" s="454" t="s">
        <v>366</v>
      </c>
      <c r="C41" s="195">
        <v>1349</v>
      </c>
      <c r="D41" s="67">
        <v>1410</v>
      </c>
      <c r="E41" s="67">
        <v>1094</v>
      </c>
      <c r="F41" s="67">
        <v>1126</v>
      </c>
      <c r="G41" s="67">
        <v>934</v>
      </c>
      <c r="H41" s="67">
        <v>963</v>
      </c>
      <c r="I41" s="67">
        <v>1343</v>
      </c>
      <c r="J41" s="54">
        <v>942</v>
      </c>
      <c r="K41" s="67">
        <v>1726</v>
      </c>
      <c r="L41" s="67">
        <v>809</v>
      </c>
      <c r="M41" s="67">
        <v>1095</v>
      </c>
      <c r="N41" s="196">
        <v>1116</v>
      </c>
      <c r="O41" s="198">
        <f t="shared" si="1"/>
        <v>13907</v>
      </c>
    </row>
    <row r="42" spans="1:15" ht="12.75">
      <c r="A42" s="617"/>
      <c r="B42" s="454" t="s">
        <v>347</v>
      </c>
      <c r="C42" s="195">
        <v>117</v>
      </c>
      <c r="D42" s="67">
        <v>96</v>
      </c>
      <c r="E42" s="67">
        <v>133</v>
      </c>
      <c r="F42" s="67">
        <v>96</v>
      </c>
      <c r="G42" s="67">
        <v>109</v>
      </c>
      <c r="H42" s="67">
        <v>184</v>
      </c>
      <c r="I42" s="67">
        <v>144</v>
      </c>
      <c r="J42" s="54">
        <v>435</v>
      </c>
      <c r="K42" s="67">
        <v>604</v>
      </c>
      <c r="L42" s="67">
        <v>270</v>
      </c>
      <c r="M42" s="67">
        <v>132</v>
      </c>
      <c r="N42" s="196">
        <v>87</v>
      </c>
      <c r="O42" s="198">
        <f t="shared" si="1"/>
        <v>2407</v>
      </c>
    </row>
    <row r="43" spans="1:15" ht="12.75">
      <c r="A43" s="617"/>
      <c r="B43" s="454" t="s">
        <v>348</v>
      </c>
      <c r="C43" s="195">
        <v>6</v>
      </c>
      <c r="D43" s="67">
        <v>34</v>
      </c>
      <c r="E43" s="67">
        <v>0</v>
      </c>
      <c r="F43" s="67">
        <v>0</v>
      </c>
      <c r="G43" s="67">
        <v>36</v>
      </c>
      <c r="H43" s="67">
        <v>85</v>
      </c>
      <c r="I43" s="67">
        <v>16</v>
      </c>
      <c r="J43" s="54">
        <v>9</v>
      </c>
      <c r="K43" s="67">
        <v>16</v>
      </c>
      <c r="L43" s="67">
        <v>83</v>
      </c>
      <c r="M43" s="67">
        <v>9</v>
      </c>
      <c r="N43" s="196">
        <v>0</v>
      </c>
      <c r="O43" s="198">
        <f t="shared" si="1"/>
        <v>294</v>
      </c>
    </row>
    <row r="44" spans="1:15" ht="12.75">
      <c r="A44" s="617"/>
      <c r="B44" s="454" t="s">
        <v>349</v>
      </c>
      <c r="C44" s="195">
        <v>0</v>
      </c>
      <c r="D44" s="67">
        <v>0</v>
      </c>
      <c r="E44" s="67">
        <v>0</v>
      </c>
      <c r="F44" s="67">
        <v>0</v>
      </c>
      <c r="G44" s="67">
        <v>0</v>
      </c>
      <c r="H44" s="67">
        <v>75</v>
      </c>
      <c r="I44" s="67">
        <v>0</v>
      </c>
      <c r="J44" s="54">
        <v>0</v>
      </c>
      <c r="K44" s="67">
        <v>0</v>
      </c>
      <c r="L44" s="67">
        <v>0</v>
      </c>
      <c r="M44" s="67">
        <v>0</v>
      </c>
      <c r="N44" s="196">
        <v>0</v>
      </c>
      <c r="O44" s="198">
        <f t="shared" si="1"/>
        <v>75</v>
      </c>
    </row>
    <row r="45" spans="1:15" ht="12.75">
      <c r="A45" s="617"/>
      <c r="B45" s="454" t="s">
        <v>350</v>
      </c>
      <c r="C45" s="195">
        <v>1353</v>
      </c>
      <c r="D45" s="67">
        <v>2184</v>
      </c>
      <c r="E45" s="67">
        <v>2354</v>
      </c>
      <c r="F45" s="67">
        <v>2235</v>
      </c>
      <c r="G45" s="67">
        <v>2313</v>
      </c>
      <c r="H45" s="67">
        <v>2640</v>
      </c>
      <c r="I45" s="67">
        <v>2654</v>
      </c>
      <c r="J45" s="54">
        <v>3102</v>
      </c>
      <c r="K45" s="67">
        <v>1796</v>
      </c>
      <c r="L45" s="67">
        <v>1732</v>
      </c>
      <c r="M45" s="67">
        <v>1860</v>
      </c>
      <c r="N45" s="196">
        <v>1725</v>
      </c>
      <c r="O45" s="198">
        <f t="shared" si="1"/>
        <v>25948</v>
      </c>
    </row>
    <row r="46" spans="1:15" ht="12.75">
      <c r="A46" s="617"/>
      <c r="B46" s="454" t="s">
        <v>351</v>
      </c>
      <c r="C46" s="195">
        <v>327</v>
      </c>
      <c r="D46" s="67">
        <v>403</v>
      </c>
      <c r="E46" s="67">
        <v>506</v>
      </c>
      <c r="F46" s="67">
        <v>267</v>
      </c>
      <c r="G46" s="67">
        <v>556</v>
      </c>
      <c r="H46" s="67">
        <v>537</v>
      </c>
      <c r="I46" s="67">
        <v>617</v>
      </c>
      <c r="J46" s="54">
        <v>426</v>
      </c>
      <c r="K46" s="67">
        <v>757</v>
      </c>
      <c r="L46" s="67">
        <v>547</v>
      </c>
      <c r="M46" s="67">
        <v>389</v>
      </c>
      <c r="N46" s="196">
        <v>502</v>
      </c>
      <c r="O46" s="198">
        <f t="shared" si="1"/>
        <v>5834</v>
      </c>
    </row>
    <row r="47" spans="1:15" ht="12.75">
      <c r="A47" s="617"/>
      <c r="B47" s="470" t="s">
        <v>352</v>
      </c>
      <c r="C47" s="195">
        <v>47</v>
      </c>
      <c r="D47" s="67">
        <v>0</v>
      </c>
      <c r="E47" s="67">
        <v>0</v>
      </c>
      <c r="F47" s="67">
        <v>0</v>
      </c>
      <c r="G47" s="67">
        <v>392</v>
      </c>
      <c r="H47" s="67">
        <v>0</v>
      </c>
      <c r="I47" s="67">
        <v>0</v>
      </c>
      <c r="J47" s="54">
        <v>0</v>
      </c>
      <c r="K47" s="67">
        <v>0</v>
      </c>
      <c r="L47" s="67">
        <v>0</v>
      </c>
      <c r="M47" s="67">
        <v>0</v>
      </c>
      <c r="N47" s="196">
        <v>0</v>
      </c>
      <c r="O47" s="198">
        <f t="shared" si="1"/>
        <v>439</v>
      </c>
    </row>
    <row r="48" spans="1:15" ht="12.75">
      <c r="A48" s="617"/>
      <c r="B48" s="470" t="s">
        <v>353</v>
      </c>
      <c r="C48" s="195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54">
        <v>0</v>
      </c>
      <c r="K48" s="67">
        <v>0</v>
      </c>
      <c r="L48" s="67">
        <v>0</v>
      </c>
      <c r="M48" s="67">
        <v>0</v>
      </c>
      <c r="N48" s="196">
        <v>0</v>
      </c>
      <c r="O48" s="198">
        <f t="shared" si="1"/>
        <v>0</v>
      </c>
    </row>
    <row r="49" spans="1:15" ht="12.75">
      <c r="A49" s="617"/>
      <c r="B49" s="454" t="s">
        <v>354</v>
      </c>
      <c r="C49" s="195"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54">
        <v>0</v>
      </c>
      <c r="K49" s="67">
        <v>0</v>
      </c>
      <c r="L49" s="67">
        <v>0</v>
      </c>
      <c r="M49" s="67">
        <v>0</v>
      </c>
      <c r="N49" s="196">
        <v>0</v>
      </c>
      <c r="O49" s="198">
        <f t="shared" si="1"/>
        <v>0</v>
      </c>
    </row>
    <row r="50" spans="1:15" ht="12.75">
      <c r="A50" s="617"/>
      <c r="B50" s="470" t="s">
        <v>355</v>
      </c>
      <c r="C50" s="195"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54">
        <v>0</v>
      </c>
      <c r="K50" s="67">
        <v>0</v>
      </c>
      <c r="L50" s="67">
        <v>0</v>
      </c>
      <c r="M50" s="67">
        <v>0</v>
      </c>
      <c r="N50" s="196">
        <v>0</v>
      </c>
      <c r="O50" s="198">
        <f t="shared" si="1"/>
        <v>0</v>
      </c>
    </row>
    <row r="51" spans="1:15" ht="12.75">
      <c r="A51" s="617"/>
      <c r="B51" s="470" t="s">
        <v>356</v>
      </c>
      <c r="C51" s="195">
        <v>217</v>
      </c>
      <c r="D51" s="67">
        <v>626</v>
      </c>
      <c r="E51" s="67">
        <v>1211</v>
      </c>
      <c r="F51" s="67">
        <v>401</v>
      </c>
      <c r="G51" s="67">
        <v>472</v>
      </c>
      <c r="H51" s="67">
        <v>204</v>
      </c>
      <c r="I51" s="67">
        <v>356</v>
      </c>
      <c r="J51" s="54">
        <v>372</v>
      </c>
      <c r="K51" s="67">
        <v>230</v>
      </c>
      <c r="L51" s="67">
        <v>548</v>
      </c>
      <c r="M51" s="67">
        <v>576</v>
      </c>
      <c r="N51" s="196">
        <v>402</v>
      </c>
      <c r="O51" s="198">
        <f t="shared" si="1"/>
        <v>5615</v>
      </c>
    </row>
    <row r="52" spans="1:15" ht="12.75">
      <c r="A52" s="617"/>
      <c r="B52" s="454" t="s">
        <v>357</v>
      </c>
      <c r="C52" s="195"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54">
        <v>0</v>
      </c>
      <c r="K52" s="67">
        <v>0</v>
      </c>
      <c r="L52" s="67">
        <v>0</v>
      </c>
      <c r="M52" s="67">
        <v>0</v>
      </c>
      <c r="N52" s="196">
        <v>0</v>
      </c>
      <c r="O52" s="198">
        <f t="shared" si="1"/>
        <v>0</v>
      </c>
    </row>
    <row r="53" spans="1:15" ht="12.75">
      <c r="A53" s="617"/>
      <c r="B53" s="454" t="s">
        <v>358</v>
      </c>
      <c r="C53" s="195">
        <v>12</v>
      </c>
      <c r="D53" s="67">
        <v>24</v>
      </c>
      <c r="E53" s="67">
        <v>45</v>
      </c>
      <c r="F53" s="67">
        <v>26</v>
      </c>
      <c r="G53" s="67">
        <v>77</v>
      </c>
      <c r="H53" s="67">
        <v>38</v>
      </c>
      <c r="I53" s="67">
        <v>40</v>
      </c>
      <c r="J53" s="54">
        <v>31</v>
      </c>
      <c r="K53" s="67">
        <v>13</v>
      </c>
      <c r="L53" s="67">
        <v>66</v>
      </c>
      <c r="M53" s="67">
        <v>17</v>
      </c>
      <c r="N53" s="196">
        <v>10</v>
      </c>
      <c r="O53" s="198">
        <f t="shared" si="1"/>
        <v>399</v>
      </c>
    </row>
    <row r="54" spans="1:15" ht="12.75">
      <c r="A54" s="617"/>
      <c r="B54" s="454" t="s">
        <v>359</v>
      </c>
      <c r="C54" s="195">
        <v>101</v>
      </c>
      <c r="D54" s="67">
        <v>146</v>
      </c>
      <c r="E54" s="67">
        <v>156</v>
      </c>
      <c r="F54" s="67">
        <v>122</v>
      </c>
      <c r="G54" s="67">
        <v>73</v>
      </c>
      <c r="H54" s="67">
        <v>190</v>
      </c>
      <c r="I54" s="67">
        <v>89</v>
      </c>
      <c r="J54" s="54">
        <v>92</v>
      </c>
      <c r="K54" s="67">
        <v>60</v>
      </c>
      <c r="L54" s="67">
        <v>92</v>
      </c>
      <c r="M54" s="67">
        <v>70</v>
      </c>
      <c r="N54" s="196">
        <v>76</v>
      </c>
      <c r="O54" s="198">
        <f t="shared" si="1"/>
        <v>1267</v>
      </c>
    </row>
    <row r="55" spans="1:15" ht="12.75">
      <c r="A55" s="617"/>
      <c r="B55" s="454" t="s">
        <v>360</v>
      </c>
      <c r="C55" s="195">
        <v>15350</v>
      </c>
      <c r="D55" s="67">
        <v>17540</v>
      </c>
      <c r="E55" s="67">
        <v>24319</v>
      </c>
      <c r="F55" s="67">
        <v>24738</v>
      </c>
      <c r="G55" s="67">
        <v>28838</v>
      </c>
      <c r="H55" s="67">
        <v>27255</v>
      </c>
      <c r="I55" s="67">
        <v>28486</v>
      </c>
      <c r="J55" s="54">
        <v>24737</v>
      </c>
      <c r="K55" s="67">
        <v>28656</v>
      </c>
      <c r="L55" s="67">
        <v>32523</v>
      </c>
      <c r="M55" s="67">
        <v>27916</v>
      </c>
      <c r="N55" s="196">
        <v>27362</v>
      </c>
      <c r="O55" s="198">
        <f t="shared" si="1"/>
        <v>307720</v>
      </c>
    </row>
    <row r="56" spans="1:15" ht="12.75">
      <c r="A56" s="617"/>
      <c r="B56" s="454" t="s">
        <v>367</v>
      </c>
      <c r="C56" s="195">
        <v>285</v>
      </c>
      <c r="D56" s="67">
        <v>308</v>
      </c>
      <c r="E56" s="67">
        <v>358</v>
      </c>
      <c r="F56" s="67">
        <v>356</v>
      </c>
      <c r="G56" s="67">
        <v>456</v>
      </c>
      <c r="H56" s="67">
        <v>377</v>
      </c>
      <c r="I56" s="67">
        <v>515</v>
      </c>
      <c r="J56" s="54">
        <v>416</v>
      </c>
      <c r="K56" s="67">
        <v>367</v>
      </c>
      <c r="L56" s="67">
        <v>395</v>
      </c>
      <c r="M56" s="67">
        <v>377</v>
      </c>
      <c r="N56" s="196">
        <v>279</v>
      </c>
      <c r="O56" s="198">
        <f t="shared" si="1"/>
        <v>4489</v>
      </c>
    </row>
    <row r="57" spans="1:15" ht="13.5" thickBot="1">
      <c r="A57" s="618"/>
      <c r="B57" s="467" t="s">
        <v>362</v>
      </c>
      <c r="C57" s="199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5">
        <v>0</v>
      </c>
      <c r="K57" s="68">
        <v>0</v>
      </c>
      <c r="L57" s="68">
        <v>0</v>
      </c>
      <c r="M57" s="68">
        <v>0</v>
      </c>
      <c r="N57" s="200">
        <v>0</v>
      </c>
      <c r="O57" s="361">
        <f t="shared" si="1"/>
        <v>0</v>
      </c>
    </row>
    <row r="58" ht="12.75">
      <c r="L58" s="89"/>
    </row>
  </sheetData>
  <mergeCells count="2">
    <mergeCell ref="C4:O4"/>
    <mergeCell ref="A6:A57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Q29"/>
  <sheetViews>
    <sheetView workbookViewId="0" topLeftCell="A1">
      <selection activeCell="A1" sqref="A1"/>
    </sheetView>
  </sheetViews>
  <sheetFormatPr defaultColWidth="9.140625" defaultRowHeight="12.75"/>
  <cols>
    <col min="1" max="1" width="3.28125" style="4" customWidth="1"/>
    <col min="2" max="2" width="3.7109375" style="7" customWidth="1"/>
    <col min="3" max="3" width="19.140625" style="28" customWidth="1"/>
    <col min="4" max="4" width="7.8515625" style="4" bestFit="1" customWidth="1"/>
    <col min="5" max="6" width="7.8515625" style="7" bestFit="1" customWidth="1"/>
    <col min="7" max="15" width="7.8515625" style="4" bestFit="1" customWidth="1"/>
    <col min="16" max="16" width="8.57421875" style="191" bestFit="1" customWidth="1"/>
    <col min="17" max="17" width="7.421875" style="191" customWidth="1"/>
    <col min="18" max="35" width="9.140625" style="3" customWidth="1"/>
    <col min="36" max="16384" width="9.140625" style="4" customWidth="1"/>
  </cols>
  <sheetData>
    <row r="1" ht="18.75">
      <c r="A1" s="6" t="s">
        <v>368</v>
      </c>
    </row>
    <row r="2" ht="12.75">
      <c r="A2" s="12" t="s">
        <v>640</v>
      </c>
    </row>
    <row r="3" ht="9.75" customHeight="1" thickBot="1"/>
    <row r="4" spans="4:17" ht="12" customHeight="1" thickBot="1">
      <c r="D4" s="577">
        <v>2007</v>
      </c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81"/>
      <c r="Q4" s="86"/>
    </row>
    <row r="5" spans="4:17" ht="48" thickBot="1">
      <c r="D5" s="80" t="s">
        <v>33</v>
      </c>
      <c r="E5" s="82" t="s">
        <v>45</v>
      </c>
      <c r="F5" s="82" t="s">
        <v>34</v>
      </c>
      <c r="G5" s="82" t="s">
        <v>35</v>
      </c>
      <c r="H5" s="82" t="s">
        <v>36</v>
      </c>
      <c r="I5" s="82" t="s">
        <v>37</v>
      </c>
      <c r="J5" s="82" t="s">
        <v>38</v>
      </c>
      <c r="K5" s="82" t="s">
        <v>39</v>
      </c>
      <c r="L5" s="82" t="s">
        <v>40</v>
      </c>
      <c r="M5" s="82" t="s">
        <v>41</v>
      </c>
      <c r="N5" s="82" t="s">
        <v>42</v>
      </c>
      <c r="O5" s="81" t="s">
        <v>43</v>
      </c>
      <c r="P5" s="556" t="s">
        <v>44</v>
      </c>
      <c r="Q5" s="13"/>
    </row>
    <row r="6" spans="1:17" s="9" customFormat="1" ht="25.5" customHeight="1">
      <c r="A6" s="616" t="s">
        <v>370</v>
      </c>
      <c r="B6" s="621" t="s">
        <v>371</v>
      </c>
      <c r="C6" s="472" t="s">
        <v>629</v>
      </c>
      <c r="D6" s="22">
        <v>1561</v>
      </c>
      <c r="E6" s="14">
        <v>1298</v>
      </c>
      <c r="F6" s="14">
        <v>1549</v>
      </c>
      <c r="G6" s="14">
        <v>1561</v>
      </c>
      <c r="H6" s="14">
        <v>1593</v>
      </c>
      <c r="I6" s="14">
        <v>1607</v>
      </c>
      <c r="J6" s="14">
        <v>1829</v>
      </c>
      <c r="K6" s="14">
        <v>1894</v>
      </c>
      <c r="L6" s="14">
        <v>1763</v>
      </c>
      <c r="M6" s="14">
        <v>1593</v>
      </c>
      <c r="N6" s="14">
        <v>1468</v>
      </c>
      <c r="O6" s="41">
        <v>1819</v>
      </c>
      <c r="P6" s="38">
        <f>SUM(D6:O6)</f>
        <v>19535</v>
      </c>
      <c r="Q6" s="555"/>
    </row>
    <row r="7" spans="1:17" s="9" customFormat="1" ht="25.5" customHeight="1" thickBot="1">
      <c r="A7" s="617"/>
      <c r="B7" s="622"/>
      <c r="C7" s="473" t="s">
        <v>628</v>
      </c>
      <c r="D7" s="90">
        <v>1559</v>
      </c>
      <c r="E7" s="15">
        <v>1300</v>
      </c>
      <c r="F7" s="15">
        <v>1543</v>
      </c>
      <c r="G7" s="15">
        <v>1560</v>
      </c>
      <c r="H7" s="15">
        <v>1601</v>
      </c>
      <c r="I7" s="15">
        <v>1606</v>
      </c>
      <c r="J7" s="15">
        <v>1826</v>
      </c>
      <c r="K7" s="15">
        <v>1890</v>
      </c>
      <c r="L7" s="15">
        <v>1763</v>
      </c>
      <c r="M7" s="15">
        <v>1586</v>
      </c>
      <c r="N7" s="15">
        <v>1475</v>
      </c>
      <c r="O7" s="44">
        <v>1816</v>
      </c>
      <c r="P7" s="192">
        <f>SUM(D7:O7)</f>
        <v>19525</v>
      </c>
      <c r="Q7" s="555"/>
    </row>
    <row r="8" spans="1:17" s="9" customFormat="1" ht="27.75" customHeight="1" thickBot="1">
      <c r="A8" s="617"/>
      <c r="B8" s="623"/>
      <c r="C8" s="322" t="s">
        <v>627</v>
      </c>
      <c r="D8" s="19">
        <f>SUM(D6:D7)</f>
        <v>3120</v>
      </c>
      <c r="E8" s="19">
        <f aca="true" t="shared" si="0" ref="E8:O8">SUM(E6:E7)</f>
        <v>2598</v>
      </c>
      <c r="F8" s="19">
        <f t="shared" si="0"/>
        <v>3092</v>
      </c>
      <c r="G8" s="19">
        <f t="shared" si="0"/>
        <v>3121</v>
      </c>
      <c r="H8" s="19">
        <f t="shared" si="0"/>
        <v>3194</v>
      </c>
      <c r="I8" s="19">
        <f t="shared" si="0"/>
        <v>3213</v>
      </c>
      <c r="J8" s="19">
        <f t="shared" si="0"/>
        <v>3655</v>
      </c>
      <c r="K8" s="19">
        <f t="shared" si="0"/>
        <v>3784</v>
      </c>
      <c r="L8" s="19">
        <f t="shared" si="0"/>
        <v>3526</v>
      </c>
      <c r="M8" s="19">
        <f t="shared" si="0"/>
        <v>3179</v>
      </c>
      <c r="N8" s="19">
        <f t="shared" si="0"/>
        <v>2943</v>
      </c>
      <c r="O8" s="19">
        <f t="shared" si="0"/>
        <v>3635</v>
      </c>
      <c r="P8" s="557">
        <f>SUM(D8:O8)</f>
        <v>39060</v>
      </c>
      <c r="Q8" s="555"/>
    </row>
    <row r="9" spans="1:17" s="9" customFormat="1" ht="33" customHeight="1">
      <c r="A9" s="617"/>
      <c r="B9" s="621" t="s">
        <v>372</v>
      </c>
      <c r="C9" s="476" t="s">
        <v>46</v>
      </c>
      <c r="D9" s="22">
        <v>114727</v>
      </c>
      <c r="E9" s="14">
        <v>89535</v>
      </c>
      <c r="F9" s="14">
        <v>121578</v>
      </c>
      <c r="G9" s="14">
        <v>141702</v>
      </c>
      <c r="H9" s="14">
        <v>123976</v>
      </c>
      <c r="I9" s="14">
        <v>140798</v>
      </c>
      <c r="J9" s="14">
        <v>197298</v>
      </c>
      <c r="K9" s="14">
        <v>184077</v>
      </c>
      <c r="L9" s="14">
        <v>132396</v>
      </c>
      <c r="M9" s="14">
        <v>134910</v>
      </c>
      <c r="N9" s="14">
        <v>105047</v>
      </c>
      <c r="O9" s="41">
        <v>191278</v>
      </c>
      <c r="P9" s="40">
        <f aca="true" t="shared" si="1" ref="P9:P18">SUM(D9:O9)</f>
        <v>1677322</v>
      </c>
      <c r="Q9" s="559"/>
    </row>
    <row r="10" spans="1:17" s="9" customFormat="1" ht="33" customHeight="1" thickBot="1">
      <c r="A10" s="617"/>
      <c r="B10" s="622"/>
      <c r="C10" s="477" t="s">
        <v>47</v>
      </c>
      <c r="D10" s="21">
        <v>135867</v>
      </c>
      <c r="E10" s="18">
        <v>86898</v>
      </c>
      <c r="F10" s="18">
        <v>112021</v>
      </c>
      <c r="G10" s="18">
        <v>140616</v>
      </c>
      <c r="H10" s="18">
        <v>116160</v>
      </c>
      <c r="I10" s="18">
        <v>108889</v>
      </c>
      <c r="J10" s="18">
        <v>151335</v>
      </c>
      <c r="K10" s="18">
        <v>230977</v>
      </c>
      <c r="L10" s="18">
        <v>176906</v>
      </c>
      <c r="M10" s="18">
        <v>134722</v>
      </c>
      <c r="N10" s="18">
        <v>116174</v>
      </c>
      <c r="O10" s="37">
        <v>138667</v>
      </c>
      <c r="P10" s="39">
        <f>SUM(D10:O10)</f>
        <v>1649232</v>
      </c>
      <c r="Q10" s="558"/>
    </row>
    <row r="11" spans="1:17" s="9" customFormat="1" ht="35.25" customHeight="1" thickBot="1">
      <c r="A11" s="617"/>
      <c r="B11" s="622"/>
      <c r="C11" s="474" t="s">
        <v>375</v>
      </c>
      <c r="D11" s="221">
        <f>SUM(D9:D10)</f>
        <v>250594</v>
      </c>
      <c r="E11" s="221">
        <f aca="true" t="shared" si="2" ref="E11:O11">SUM(E9:E10)</f>
        <v>176433</v>
      </c>
      <c r="F11" s="221">
        <f t="shared" si="2"/>
        <v>233599</v>
      </c>
      <c r="G11" s="221">
        <f t="shared" si="2"/>
        <v>282318</v>
      </c>
      <c r="H11" s="221">
        <f t="shared" si="2"/>
        <v>240136</v>
      </c>
      <c r="I11" s="221">
        <f t="shared" si="2"/>
        <v>249687</v>
      </c>
      <c r="J11" s="221">
        <f t="shared" si="2"/>
        <v>348633</v>
      </c>
      <c r="K11" s="221">
        <f t="shared" si="2"/>
        <v>415054</v>
      </c>
      <c r="L11" s="221">
        <f t="shared" si="2"/>
        <v>309302</v>
      </c>
      <c r="M11" s="221">
        <f t="shared" si="2"/>
        <v>269632</v>
      </c>
      <c r="N11" s="221">
        <f t="shared" si="2"/>
        <v>221221</v>
      </c>
      <c r="O11" s="221">
        <f t="shared" si="2"/>
        <v>329945</v>
      </c>
      <c r="P11" s="324">
        <f>SUM(D11:O11)</f>
        <v>3326554</v>
      </c>
      <c r="Q11" s="558"/>
    </row>
    <row r="12" spans="1:17" s="9" customFormat="1" ht="35.25" customHeight="1" thickBot="1">
      <c r="A12" s="617"/>
      <c r="B12" s="622"/>
      <c r="C12" s="475" t="s">
        <v>376</v>
      </c>
      <c r="D12" s="320">
        <v>8372</v>
      </c>
      <c r="E12" s="87">
        <v>7074</v>
      </c>
      <c r="F12" s="87">
        <v>7965</v>
      </c>
      <c r="G12" s="87">
        <v>7741</v>
      </c>
      <c r="H12" s="87">
        <v>5781</v>
      </c>
      <c r="I12" s="87">
        <v>6385</v>
      </c>
      <c r="J12" s="87">
        <v>7096</v>
      </c>
      <c r="K12" s="87">
        <v>9051</v>
      </c>
      <c r="L12" s="87">
        <v>7840</v>
      </c>
      <c r="M12" s="87">
        <v>6084</v>
      </c>
      <c r="N12" s="87">
        <v>4350</v>
      </c>
      <c r="O12" s="321">
        <v>4721</v>
      </c>
      <c r="P12" s="71">
        <f t="shared" si="1"/>
        <v>82460</v>
      </c>
      <c r="Q12" s="558"/>
    </row>
    <row r="13" spans="1:17" s="9" customFormat="1" ht="35.25" customHeight="1" thickBot="1">
      <c r="A13" s="617"/>
      <c r="B13" s="623"/>
      <c r="C13" s="322" t="s">
        <v>377</v>
      </c>
      <c r="D13" s="19">
        <f>D11+D12</f>
        <v>258966</v>
      </c>
      <c r="E13" s="19">
        <f aca="true" t="shared" si="3" ref="E13:O13">E11+E12</f>
        <v>183507</v>
      </c>
      <c r="F13" s="19">
        <f t="shared" si="3"/>
        <v>241564</v>
      </c>
      <c r="G13" s="19">
        <f t="shared" si="3"/>
        <v>290059</v>
      </c>
      <c r="H13" s="19">
        <f t="shared" si="3"/>
        <v>245917</v>
      </c>
      <c r="I13" s="19">
        <f t="shared" si="3"/>
        <v>256072</v>
      </c>
      <c r="J13" s="19">
        <f t="shared" si="3"/>
        <v>355729</v>
      </c>
      <c r="K13" s="19">
        <f t="shared" si="3"/>
        <v>424105</v>
      </c>
      <c r="L13" s="19">
        <f t="shared" si="3"/>
        <v>317142</v>
      </c>
      <c r="M13" s="19">
        <f t="shared" si="3"/>
        <v>275716</v>
      </c>
      <c r="N13" s="19">
        <f t="shared" si="3"/>
        <v>225571</v>
      </c>
      <c r="O13" s="19">
        <f t="shared" si="3"/>
        <v>334666</v>
      </c>
      <c r="P13" s="43">
        <f>SUM(D13:O13)</f>
        <v>3409014</v>
      </c>
      <c r="Q13" s="558"/>
    </row>
    <row r="14" spans="1:17" s="9" customFormat="1" ht="27" customHeight="1">
      <c r="A14" s="617"/>
      <c r="B14" s="621" t="s">
        <v>380</v>
      </c>
      <c r="C14" s="472" t="s">
        <v>378</v>
      </c>
      <c r="D14" s="20">
        <v>2556029</v>
      </c>
      <c r="E14" s="17">
        <v>2481019</v>
      </c>
      <c r="F14" s="17">
        <v>3160979</v>
      </c>
      <c r="G14" s="17">
        <v>2824019</v>
      </c>
      <c r="H14" s="17">
        <v>2556264</v>
      </c>
      <c r="I14" s="17">
        <v>2393492</v>
      </c>
      <c r="J14" s="17">
        <v>2546271</v>
      </c>
      <c r="K14" s="17">
        <v>2797282</v>
      </c>
      <c r="L14" s="17">
        <v>3148457</v>
      </c>
      <c r="M14" s="17">
        <v>3032289</v>
      </c>
      <c r="N14" s="17">
        <v>2882912</v>
      </c>
      <c r="O14" s="189">
        <v>3085766</v>
      </c>
      <c r="P14" s="38">
        <f t="shared" si="1"/>
        <v>33464779</v>
      </c>
      <c r="Q14" s="559"/>
    </row>
    <row r="15" spans="1:17" s="9" customFormat="1" ht="27" customHeight="1" thickBot="1">
      <c r="A15" s="617"/>
      <c r="B15" s="622"/>
      <c r="C15" s="473" t="s">
        <v>379</v>
      </c>
      <c r="D15" s="90">
        <v>1976969</v>
      </c>
      <c r="E15" s="15">
        <v>1882743</v>
      </c>
      <c r="F15" s="15">
        <v>2189022</v>
      </c>
      <c r="G15" s="15">
        <v>2172371</v>
      </c>
      <c r="H15" s="15">
        <v>257552</v>
      </c>
      <c r="I15" s="15">
        <v>2860899</v>
      </c>
      <c r="J15" s="15">
        <v>2553571</v>
      </c>
      <c r="K15" s="15">
        <v>2366081</v>
      </c>
      <c r="L15" s="15">
        <v>2982609</v>
      </c>
      <c r="M15" s="15">
        <v>2539638</v>
      </c>
      <c r="N15" s="15">
        <v>2758834</v>
      </c>
      <c r="O15" s="44">
        <v>2600832</v>
      </c>
      <c r="P15" s="192">
        <f t="shared" si="1"/>
        <v>27141121</v>
      </c>
      <c r="Q15" s="559"/>
    </row>
    <row r="16" spans="1:17" s="9" customFormat="1" ht="29.25" customHeight="1" thickBot="1">
      <c r="A16" s="617"/>
      <c r="B16" s="622"/>
      <c r="C16" s="323" t="s">
        <v>278</v>
      </c>
      <c r="D16" s="221">
        <f>SUM(D12:D15)</f>
        <v>4800336</v>
      </c>
      <c r="E16" s="221">
        <f aca="true" t="shared" si="4" ref="E16:O16">SUM(E12:E15)</f>
        <v>4554343</v>
      </c>
      <c r="F16" s="221">
        <f t="shared" si="4"/>
        <v>5599530</v>
      </c>
      <c r="G16" s="221">
        <f t="shared" si="4"/>
        <v>5294190</v>
      </c>
      <c r="H16" s="221">
        <f t="shared" si="4"/>
        <v>3065514</v>
      </c>
      <c r="I16" s="221">
        <f t="shared" si="4"/>
        <v>5516848</v>
      </c>
      <c r="J16" s="221">
        <f t="shared" si="4"/>
        <v>5462667</v>
      </c>
      <c r="K16" s="221">
        <f t="shared" si="4"/>
        <v>5596519</v>
      </c>
      <c r="L16" s="221">
        <f t="shared" si="4"/>
        <v>6456048</v>
      </c>
      <c r="M16" s="221">
        <f t="shared" si="4"/>
        <v>5853727</v>
      </c>
      <c r="N16" s="221">
        <f t="shared" si="4"/>
        <v>5871667</v>
      </c>
      <c r="O16" s="221">
        <f t="shared" si="4"/>
        <v>6025985</v>
      </c>
      <c r="P16" s="325">
        <f>SUM(D16:O16)</f>
        <v>64097374</v>
      </c>
      <c r="Q16" s="559"/>
    </row>
    <row r="17" spans="1:17" s="9" customFormat="1" ht="24.75" customHeight="1">
      <c r="A17" s="617"/>
      <c r="B17" s="621" t="s">
        <v>373</v>
      </c>
      <c r="C17" s="476" t="s">
        <v>378</v>
      </c>
      <c r="D17" s="22">
        <v>39467</v>
      </c>
      <c r="E17" s="14">
        <v>37217</v>
      </c>
      <c r="F17" s="14">
        <v>45997</v>
      </c>
      <c r="G17" s="14">
        <v>39354</v>
      </c>
      <c r="H17" s="14">
        <v>38043</v>
      </c>
      <c r="I17" s="14">
        <v>37998</v>
      </c>
      <c r="J17" s="14">
        <v>35949</v>
      </c>
      <c r="K17" s="14">
        <v>36607</v>
      </c>
      <c r="L17" s="14">
        <v>34744</v>
      </c>
      <c r="M17" s="14">
        <v>35499</v>
      </c>
      <c r="N17" s="14">
        <v>43138</v>
      </c>
      <c r="O17" s="41">
        <v>48279</v>
      </c>
      <c r="P17" s="40">
        <f t="shared" si="1"/>
        <v>472292</v>
      </c>
      <c r="Q17" s="558"/>
    </row>
    <row r="18" spans="1:17" s="9" customFormat="1" ht="24.75" customHeight="1" thickBot="1">
      <c r="A18" s="617"/>
      <c r="B18" s="622"/>
      <c r="C18" s="477" t="s">
        <v>379</v>
      </c>
      <c r="D18" s="21">
        <v>34002</v>
      </c>
      <c r="E18" s="18">
        <v>34132</v>
      </c>
      <c r="F18" s="18">
        <v>37752</v>
      </c>
      <c r="G18" s="18">
        <v>40539</v>
      </c>
      <c r="H18" s="18">
        <v>46581</v>
      </c>
      <c r="I18" s="18">
        <v>48357</v>
      </c>
      <c r="J18" s="18">
        <v>36697</v>
      </c>
      <c r="K18" s="18">
        <v>30765</v>
      </c>
      <c r="L18" s="18">
        <v>35688</v>
      </c>
      <c r="M18" s="18">
        <v>37950</v>
      </c>
      <c r="N18" s="18">
        <v>34813</v>
      </c>
      <c r="O18" s="37">
        <v>33594</v>
      </c>
      <c r="P18" s="39">
        <f t="shared" si="1"/>
        <v>450870</v>
      </c>
      <c r="Q18" s="559"/>
    </row>
    <row r="19" spans="1:17" s="9" customFormat="1" ht="27.75" customHeight="1" thickBot="1">
      <c r="A19" s="617"/>
      <c r="B19" s="623"/>
      <c r="C19" s="474" t="s">
        <v>630</v>
      </c>
      <c r="D19" s="326">
        <f>SUM(D17:D18)</f>
        <v>73469</v>
      </c>
      <c r="E19" s="326">
        <f aca="true" t="shared" si="5" ref="E19:O19">SUM(E17:E18)</f>
        <v>71349</v>
      </c>
      <c r="F19" s="326">
        <f t="shared" si="5"/>
        <v>83749</v>
      </c>
      <c r="G19" s="326">
        <f t="shared" si="5"/>
        <v>79893</v>
      </c>
      <c r="H19" s="326">
        <f t="shared" si="5"/>
        <v>84624</v>
      </c>
      <c r="I19" s="326">
        <f t="shared" si="5"/>
        <v>86355</v>
      </c>
      <c r="J19" s="326">
        <f t="shared" si="5"/>
        <v>72646</v>
      </c>
      <c r="K19" s="326">
        <f t="shared" si="5"/>
        <v>67372</v>
      </c>
      <c r="L19" s="326">
        <f t="shared" si="5"/>
        <v>70432</v>
      </c>
      <c r="M19" s="326">
        <f t="shared" si="5"/>
        <v>73449</v>
      </c>
      <c r="N19" s="326">
        <f t="shared" si="5"/>
        <v>77951</v>
      </c>
      <c r="O19" s="560">
        <f t="shared" si="5"/>
        <v>81873</v>
      </c>
      <c r="P19" s="562">
        <f>SUM(D19:O19)</f>
        <v>923162</v>
      </c>
      <c r="Q19" s="558"/>
    </row>
    <row r="20" spans="1:17" s="9" customFormat="1" ht="24.75" customHeight="1" thickBot="1">
      <c r="A20" s="618"/>
      <c r="B20" s="619" t="s">
        <v>374</v>
      </c>
      <c r="C20" s="620"/>
      <c r="D20" s="327">
        <f>D16+D19</f>
        <v>4873805</v>
      </c>
      <c r="E20" s="328">
        <f aca="true" t="shared" si="6" ref="E20:O20">E16+E19</f>
        <v>4625692</v>
      </c>
      <c r="F20" s="328">
        <f t="shared" si="6"/>
        <v>5683279</v>
      </c>
      <c r="G20" s="328">
        <f t="shared" si="6"/>
        <v>5374083</v>
      </c>
      <c r="H20" s="328">
        <f t="shared" si="6"/>
        <v>3150138</v>
      </c>
      <c r="I20" s="328">
        <f t="shared" si="6"/>
        <v>5603203</v>
      </c>
      <c r="J20" s="328">
        <f t="shared" si="6"/>
        <v>5535313</v>
      </c>
      <c r="K20" s="328">
        <f t="shared" si="6"/>
        <v>5663891</v>
      </c>
      <c r="L20" s="328">
        <f t="shared" si="6"/>
        <v>6526480</v>
      </c>
      <c r="M20" s="328">
        <f t="shared" si="6"/>
        <v>5927176</v>
      </c>
      <c r="N20" s="328">
        <f t="shared" si="6"/>
        <v>5949618</v>
      </c>
      <c r="O20" s="561">
        <f t="shared" si="6"/>
        <v>6107858</v>
      </c>
      <c r="P20" s="563">
        <f>SUM(D20:O20)</f>
        <v>65020536</v>
      </c>
      <c r="Q20" s="193"/>
    </row>
    <row r="21" spans="1:17" s="9" customFormat="1" ht="12.75">
      <c r="A21" s="4"/>
      <c r="B21" s="7"/>
      <c r="C21" s="28"/>
      <c r="E21" s="7"/>
      <c r="F21" s="7"/>
      <c r="L21" s="564"/>
      <c r="P21" s="194"/>
      <c r="Q21" s="88"/>
    </row>
    <row r="22" spans="1:17" s="9" customFormat="1" ht="12.75">
      <c r="A22" s="4"/>
      <c r="B22" s="7"/>
      <c r="C22" s="28"/>
      <c r="E22" s="7"/>
      <c r="F22" s="7"/>
      <c r="P22" s="194"/>
      <c r="Q22" s="88"/>
    </row>
    <row r="23" spans="1:17" s="9" customFormat="1" ht="12.75">
      <c r="A23" s="4"/>
      <c r="B23" s="7"/>
      <c r="C23" s="28"/>
      <c r="E23" s="7"/>
      <c r="F23" s="7"/>
      <c r="P23" s="194"/>
      <c r="Q23" s="88"/>
    </row>
    <row r="24" spans="1:17" s="9" customFormat="1" ht="12.75">
      <c r="A24" s="4"/>
      <c r="B24" s="7"/>
      <c r="C24" s="28"/>
      <c r="E24" s="7"/>
      <c r="F24" s="7"/>
      <c r="P24" s="194"/>
      <c r="Q24" s="193"/>
    </row>
    <row r="25" spans="1:17" s="9" customFormat="1" ht="12.75">
      <c r="A25" s="4"/>
      <c r="B25" s="7"/>
      <c r="C25" s="28"/>
      <c r="E25" s="7"/>
      <c r="F25" s="7"/>
      <c r="P25" s="194"/>
      <c r="Q25" s="193"/>
    </row>
    <row r="26" spans="1:17" s="9" customFormat="1" ht="12.75">
      <c r="A26" s="4"/>
      <c r="B26" s="7"/>
      <c r="C26" s="28"/>
      <c r="E26" s="7"/>
      <c r="F26" s="7"/>
      <c r="G26" s="4"/>
      <c r="H26" s="4"/>
      <c r="I26" s="4"/>
      <c r="J26" s="4"/>
      <c r="K26" s="4"/>
      <c r="L26" s="4"/>
      <c r="M26" s="4"/>
      <c r="N26" s="4"/>
      <c r="O26" s="4"/>
      <c r="P26" s="194"/>
      <c r="Q26" s="193"/>
    </row>
    <row r="27" spans="1:17" s="9" customFormat="1" ht="12.75">
      <c r="A27" s="4"/>
      <c r="B27" s="7"/>
      <c r="C27" s="28"/>
      <c r="E27" s="7"/>
      <c r="F27" s="7"/>
      <c r="G27" s="4"/>
      <c r="H27" s="4"/>
      <c r="I27" s="4"/>
      <c r="J27" s="4"/>
      <c r="K27" s="4"/>
      <c r="L27" s="4"/>
      <c r="M27" s="4"/>
      <c r="N27" s="4"/>
      <c r="O27" s="4"/>
      <c r="P27" s="194"/>
      <c r="Q27" s="193"/>
    </row>
    <row r="28" spans="1:17" s="9" customFormat="1" ht="12.75">
      <c r="A28" s="4"/>
      <c r="B28" s="7"/>
      <c r="C28" s="28"/>
      <c r="E28" s="7"/>
      <c r="F28" s="7"/>
      <c r="G28" s="4"/>
      <c r="H28" s="4"/>
      <c r="I28" s="4"/>
      <c r="J28" s="4"/>
      <c r="K28" s="4"/>
      <c r="L28" s="4"/>
      <c r="M28" s="4"/>
      <c r="N28" s="4"/>
      <c r="O28" s="4"/>
      <c r="P28" s="194"/>
      <c r="Q28" s="194"/>
    </row>
    <row r="29" spans="1:17" s="9" customFormat="1" ht="12.75">
      <c r="A29" s="4"/>
      <c r="B29" s="7"/>
      <c r="C29" s="28"/>
      <c r="E29" s="7"/>
      <c r="F29" s="7"/>
      <c r="G29" s="4"/>
      <c r="H29" s="4"/>
      <c r="I29" s="4"/>
      <c r="J29" s="4"/>
      <c r="K29" s="4"/>
      <c r="L29" s="4"/>
      <c r="M29" s="4"/>
      <c r="N29" s="4"/>
      <c r="O29" s="4"/>
      <c r="P29" s="194"/>
      <c r="Q29" s="194"/>
    </row>
  </sheetData>
  <mergeCells count="7">
    <mergeCell ref="A6:A20"/>
    <mergeCell ref="B20:C20"/>
    <mergeCell ref="D4:P4"/>
    <mergeCell ref="B6:B8"/>
    <mergeCell ref="B9:B13"/>
    <mergeCell ref="B14:B16"/>
    <mergeCell ref="B17:B19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J782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33.140625" style="1" customWidth="1"/>
    <col min="3" max="14" width="4.140625" style="1" bestFit="1" customWidth="1"/>
    <col min="15" max="15" width="4.8515625" style="1" bestFit="1" customWidth="1"/>
    <col min="16" max="16" width="7.28125" style="45" bestFit="1" customWidth="1"/>
    <col min="17" max="16384" width="9.140625" style="1" customWidth="1"/>
  </cols>
  <sheetData>
    <row r="1" spans="1:36" s="4" customFormat="1" ht="18.75">
      <c r="A1" s="6" t="s">
        <v>381</v>
      </c>
      <c r="B1" s="6"/>
      <c r="D1" s="28"/>
      <c r="F1" s="7"/>
      <c r="G1" s="7"/>
      <c r="P1" s="11"/>
      <c r="Q1" s="191"/>
      <c r="R1" s="191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4" customFormat="1" ht="12.75">
      <c r="A2" s="12" t="s">
        <v>640</v>
      </c>
      <c r="B2" s="12"/>
      <c r="D2" s="28"/>
      <c r="F2" s="7"/>
      <c r="G2" s="7"/>
      <c r="P2" s="11"/>
      <c r="Q2" s="191"/>
      <c r="R2" s="19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2" ht="12.75">
      <c r="A3" s="4" t="s">
        <v>623</v>
      </c>
      <c r="B3" s="4"/>
    </row>
    <row r="4" ht="9.75" customHeight="1" thickBot="1"/>
    <row r="5" spans="3:16" ht="13.5" thickBot="1">
      <c r="C5" s="577">
        <v>2007</v>
      </c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85"/>
    </row>
    <row r="6" spans="1:16" ht="48" thickBot="1">
      <c r="A6" s="73" t="s">
        <v>383</v>
      </c>
      <c r="B6" s="362" t="s">
        <v>426</v>
      </c>
      <c r="C6" s="497" t="s">
        <v>33</v>
      </c>
      <c r="D6" s="82" t="s">
        <v>45</v>
      </c>
      <c r="E6" s="82" t="s">
        <v>34</v>
      </c>
      <c r="F6" s="82" t="s">
        <v>35</v>
      </c>
      <c r="G6" s="82" t="s">
        <v>36</v>
      </c>
      <c r="H6" s="82" t="s">
        <v>37</v>
      </c>
      <c r="I6" s="82" t="s">
        <v>38</v>
      </c>
      <c r="J6" s="82" t="s">
        <v>39</v>
      </c>
      <c r="K6" s="82" t="s">
        <v>40</v>
      </c>
      <c r="L6" s="82" t="s">
        <v>41</v>
      </c>
      <c r="M6" s="82" t="s">
        <v>42</v>
      </c>
      <c r="N6" s="81" t="s">
        <v>43</v>
      </c>
      <c r="O6" s="478" t="s">
        <v>44</v>
      </c>
      <c r="P6" s="362" t="s">
        <v>382</v>
      </c>
    </row>
    <row r="7" spans="1:16" ht="12.75">
      <c r="A7" s="531" t="s">
        <v>191</v>
      </c>
      <c r="B7" s="518" t="s">
        <v>427</v>
      </c>
      <c r="C7" s="532">
        <v>0</v>
      </c>
      <c r="D7" s="533">
        <v>0</v>
      </c>
      <c r="E7" s="534">
        <v>2</v>
      </c>
      <c r="F7" s="535">
        <v>0</v>
      </c>
      <c r="G7" s="535">
        <v>0</v>
      </c>
      <c r="H7" s="535">
        <v>0</v>
      </c>
      <c r="I7" s="535">
        <v>0</v>
      </c>
      <c r="J7" s="535">
        <v>0</v>
      </c>
      <c r="K7" s="535">
        <v>0</v>
      </c>
      <c r="L7" s="535">
        <v>0</v>
      </c>
      <c r="M7" s="535">
        <v>0</v>
      </c>
      <c r="N7" s="536">
        <f>O7-(C7+D7+E7+F7+G7+H7+I7+J7+K7+L7+M7)</f>
        <v>1</v>
      </c>
      <c r="O7" s="537">
        <v>3</v>
      </c>
      <c r="P7" s="363">
        <v>0.015507883173946756</v>
      </c>
    </row>
    <row r="8" spans="1:16" ht="21">
      <c r="A8" s="517" t="s">
        <v>66</v>
      </c>
      <c r="B8" s="519" t="s">
        <v>428</v>
      </c>
      <c r="C8" s="367">
        <v>0</v>
      </c>
      <c r="D8" s="368">
        <v>0</v>
      </c>
      <c r="E8" s="368">
        <v>0</v>
      </c>
      <c r="F8" s="368">
        <v>0</v>
      </c>
      <c r="G8" s="368">
        <v>0</v>
      </c>
      <c r="H8" s="368">
        <v>3</v>
      </c>
      <c r="I8" s="368">
        <v>2</v>
      </c>
      <c r="J8" s="368">
        <v>3</v>
      </c>
      <c r="K8" s="368">
        <v>2</v>
      </c>
      <c r="L8" s="368">
        <v>4</v>
      </c>
      <c r="M8" s="368">
        <v>2</v>
      </c>
      <c r="N8" s="369">
        <f aca="true" t="shared" si="0" ref="N8:N78">O8-(C8+D8+E8+F8+G8+H8+I8+J8+K8+L8+M8)</f>
        <v>1</v>
      </c>
      <c r="O8" s="370">
        <v>17</v>
      </c>
      <c r="P8" s="364">
        <v>0.08787800465236495</v>
      </c>
    </row>
    <row r="9" spans="1:16" ht="21">
      <c r="A9" s="517" t="s">
        <v>169</v>
      </c>
      <c r="B9" s="519" t="s">
        <v>429</v>
      </c>
      <c r="C9" s="367">
        <v>0</v>
      </c>
      <c r="D9" s="368">
        <v>1</v>
      </c>
      <c r="E9" s="368">
        <v>0</v>
      </c>
      <c r="F9" s="368">
        <v>0</v>
      </c>
      <c r="G9" s="368">
        <v>0</v>
      </c>
      <c r="H9" s="368">
        <v>0</v>
      </c>
      <c r="I9" s="368">
        <v>0</v>
      </c>
      <c r="J9" s="368">
        <v>0</v>
      </c>
      <c r="K9" s="368">
        <v>0</v>
      </c>
      <c r="L9" s="368">
        <v>0</v>
      </c>
      <c r="M9" s="368">
        <v>0</v>
      </c>
      <c r="N9" s="369">
        <f t="shared" si="0"/>
        <v>0</v>
      </c>
      <c r="O9" s="370">
        <v>1</v>
      </c>
      <c r="P9" s="364">
        <v>0.0051692943913155855</v>
      </c>
    </row>
    <row r="10" spans="1:16" ht="12.75">
      <c r="A10" s="508" t="s">
        <v>67</v>
      </c>
      <c r="B10" s="519" t="s">
        <v>430</v>
      </c>
      <c r="C10" s="371">
        <v>7</v>
      </c>
      <c r="D10" s="372">
        <v>2</v>
      </c>
      <c r="E10" s="372">
        <v>3</v>
      </c>
      <c r="F10" s="372">
        <v>4</v>
      </c>
      <c r="G10" s="372">
        <v>6</v>
      </c>
      <c r="H10" s="372">
        <v>8</v>
      </c>
      <c r="I10" s="372">
        <v>8</v>
      </c>
      <c r="J10" s="372">
        <v>10</v>
      </c>
      <c r="K10" s="372">
        <v>10</v>
      </c>
      <c r="L10" s="372">
        <v>6</v>
      </c>
      <c r="M10" s="372">
        <v>9</v>
      </c>
      <c r="N10" s="369">
        <f t="shared" si="0"/>
        <v>5</v>
      </c>
      <c r="O10" s="373">
        <v>78</v>
      </c>
      <c r="P10" s="364">
        <v>0.4032049625226157</v>
      </c>
    </row>
    <row r="11" spans="1:16" ht="12.75">
      <c r="A11" s="508" t="s">
        <v>170</v>
      </c>
      <c r="B11" s="519" t="s">
        <v>431</v>
      </c>
      <c r="C11" s="371">
        <v>0</v>
      </c>
      <c r="D11" s="372">
        <v>1</v>
      </c>
      <c r="E11" s="372">
        <v>0</v>
      </c>
      <c r="F11" s="372">
        <v>0</v>
      </c>
      <c r="G11" s="372">
        <v>0</v>
      </c>
      <c r="H11" s="372">
        <v>0</v>
      </c>
      <c r="I11" s="372">
        <v>0</v>
      </c>
      <c r="J11" s="372">
        <v>0</v>
      </c>
      <c r="K11" s="372">
        <v>0</v>
      </c>
      <c r="L11" s="372">
        <v>0</v>
      </c>
      <c r="M11" s="372">
        <v>0</v>
      </c>
      <c r="N11" s="369">
        <f t="shared" si="0"/>
        <v>0</v>
      </c>
      <c r="O11" s="373">
        <v>1</v>
      </c>
      <c r="P11" s="364">
        <v>0.0051692943913155855</v>
      </c>
    </row>
    <row r="12" spans="1:16" ht="12.75">
      <c r="A12" s="508" t="s">
        <v>212</v>
      </c>
      <c r="B12" s="519" t="s">
        <v>432</v>
      </c>
      <c r="C12" s="371">
        <v>0</v>
      </c>
      <c r="D12" s="372">
        <v>0</v>
      </c>
      <c r="E12" s="372">
        <v>0</v>
      </c>
      <c r="F12" s="372">
        <v>1</v>
      </c>
      <c r="G12" s="372">
        <v>0</v>
      </c>
      <c r="H12" s="372">
        <v>0</v>
      </c>
      <c r="I12" s="372">
        <v>0</v>
      </c>
      <c r="J12" s="372">
        <v>1</v>
      </c>
      <c r="K12" s="372">
        <v>0</v>
      </c>
      <c r="L12" s="372">
        <v>0</v>
      </c>
      <c r="M12" s="372">
        <v>0</v>
      </c>
      <c r="N12" s="369">
        <f t="shared" si="0"/>
        <v>0</v>
      </c>
      <c r="O12" s="373">
        <v>2</v>
      </c>
      <c r="P12" s="364">
        <v>0.010338588782631171</v>
      </c>
    </row>
    <row r="13" spans="1:16" ht="12.75">
      <c r="A13" s="508" t="s">
        <v>68</v>
      </c>
      <c r="B13" s="519" t="s">
        <v>433</v>
      </c>
      <c r="C13" s="371">
        <v>34</v>
      </c>
      <c r="D13" s="372">
        <v>33</v>
      </c>
      <c r="E13" s="372">
        <v>39</v>
      </c>
      <c r="F13" s="372">
        <v>33</v>
      </c>
      <c r="G13" s="372">
        <v>36</v>
      </c>
      <c r="H13" s="372">
        <v>33</v>
      </c>
      <c r="I13" s="372">
        <v>38</v>
      </c>
      <c r="J13" s="372">
        <v>39</v>
      </c>
      <c r="K13" s="372">
        <v>34</v>
      </c>
      <c r="L13" s="372">
        <v>35</v>
      </c>
      <c r="M13" s="372">
        <v>26</v>
      </c>
      <c r="N13" s="369">
        <f t="shared" si="0"/>
        <v>29</v>
      </c>
      <c r="O13" s="373">
        <v>409</v>
      </c>
      <c r="P13" s="364">
        <v>2.1142414060480745</v>
      </c>
    </row>
    <row r="14" spans="1:16" ht="12.75">
      <c r="A14" s="508" t="s">
        <v>171</v>
      </c>
      <c r="B14" s="519" t="s">
        <v>434</v>
      </c>
      <c r="C14" s="371">
        <v>0</v>
      </c>
      <c r="D14" s="372">
        <v>1</v>
      </c>
      <c r="E14" s="372">
        <v>1</v>
      </c>
      <c r="F14" s="372">
        <v>0</v>
      </c>
      <c r="G14" s="372">
        <v>9</v>
      </c>
      <c r="H14" s="372">
        <v>1</v>
      </c>
      <c r="I14" s="372">
        <v>5</v>
      </c>
      <c r="J14" s="372">
        <v>5</v>
      </c>
      <c r="K14" s="372">
        <v>0</v>
      </c>
      <c r="L14" s="372">
        <v>3</v>
      </c>
      <c r="M14" s="372">
        <v>1</v>
      </c>
      <c r="N14" s="369">
        <f t="shared" si="0"/>
        <v>0</v>
      </c>
      <c r="O14" s="373">
        <v>26</v>
      </c>
      <c r="P14" s="364">
        <v>0.13440165417420522</v>
      </c>
    </row>
    <row r="15" spans="1:16" ht="12.75">
      <c r="A15" s="508" t="s">
        <v>127</v>
      </c>
      <c r="B15" s="519" t="s">
        <v>435</v>
      </c>
      <c r="C15" s="371">
        <v>0</v>
      </c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369">
        <f t="shared" si="0"/>
        <v>0</v>
      </c>
      <c r="O15" s="373">
        <v>0</v>
      </c>
      <c r="P15" s="364">
        <v>0</v>
      </c>
    </row>
    <row r="16" spans="1:16" ht="12.75">
      <c r="A16" s="508" t="s">
        <v>172</v>
      </c>
      <c r="B16" s="519" t="s">
        <v>436</v>
      </c>
      <c r="C16" s="371">
        <v>0</v>
      </c>
      <c r="D16" s="372">
        <v>1</v>
      </c>
      <c r="E16" s="372">
        <v>0</v>
      </c>
      <c r="F16" s="372">
        <v>1</v>
      </c>
      <c r="G16" s="372">
        <v>0</v>
      </c>
      <c r="H16" s="372">
        <v>0</v>
      </c>
      <c r="I16" s="372">
        <v>0</v>
      </c>
      <c r="J16" s="372">
        <v>4</v>
      </c>
      <c r="K16" s="372">
        <v>0</v>
      </c>
      <c r="L16" s="372">
        <v>0</v>
      </c>
      <c r="M16" s="372">
        <v>0</v>
      </c>
      <c r="N16" s="369">
        <f t="shared" si="0"/>
        <v>0</v>
      </c>
      <c r="O16" s="373">
        <v>6</v>
      </c>
      <c r="P16" s="364">
        <v>0.031015766347893513</v>
      </c>
    </row>
    <row r="17" spans="1:16" ht="12.75">
      <c r="A17" s="508" t="s">
        <v>69</v>
      </c>
      <c r="B17" s="519" t="s">
        <v>437</v>
      </c>
      <c r="C17" s="371">
        <v>1</v>
      </c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369">
        <f t="shared" si="0"/>
        <v>1</v>
      </c>
      <c r="O17" s="373">
        <v>2</v>
      </c>
      <c r="P17" s="364">
        <v>0.010338588782631171</v>
      </c>
    </row>
    <row r="18" spans="1:16" ht="12.75">
      <c r="A18" s="508" t="s">
        <v>70</v>
      </c>
      <c r="B18" s="519" t="s">
        <v>438</v>
      </c>
      <c r="C18" s="371">
        <v>7</v>
      </c>
      <c r="D18" s="372">
        <v>10</v>
      </c>
      <c r="E18" s="372">
        <v>10</v>
      </c>
      <c r="F18" s="372">
        <v>9</v>
      </c>
      <c r="G18" s="372">
        <v>11</v>
      </c>
      <c r="H18" s="372">
        <v>9</v>
      </c>
      <c r="I18" s="372">
        <v>11</v>
      </c>
      <c r="J18" s="372">
        <v>9</v>
      </c>
      <c r="K18" s="372">
        <v>8</v>
      </c>
      <c r="L18" s="372">
        <v>8</v>
      </c>
      <c r="M18" s="372">
        <v>10</v>
      </c>
      <c r="N18" s="369">
        <f t="shared" si="0"/>
        <v>10</v>
      </c>
      <c r="O18" s="373">
        <v>112</v>
      </c>
      <c r="P18" s="364">
        <v>0.5789609718273455</v>
      </c>
    </row>
    <row r="19" spans="1:16" ht="12.75">
      <c r="A19" s="508" t="s">
        <v>71</v>
      </c>
      <c r="B19" s="519" t="s">
        <v>439</v>
      </c>
      <c r="C19" s="371">
        <v>0</v>
      </c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1</v>
      </c>
      <c r="K19" s="372">
        <v>1</v>
      </c>
      <c r="L19" s="372">
        <v>0</v>
      </c>
      <c r="M19" s="372">
        <v>1</v>
      </c>
      <c r="N19" s="369">
        <f t="shared" si="0"/>
        <v>0</v>
      </c>
      <c r="O19" s="373">
        <v>3</v>
      </c>
      <c r="P19" s="364">
        <v>0.015507883173946756</v>
      </c>
    </row>
    <row r="20" spans="1:16" ht="12.75">
      <c r="A20" s="508" t="s">
        <v>72</v>
      </c>
      <c r="B20" s="519" t="s">
        <v>440</v>
      </c>
      <c r="C20" s="371">
        <v>2</v>
      </c>
      <c r="D20" s="372">
        <v>1</v>
      </c>
      <c r="E20" s="372">
        <v>2</v>
      </c>
      <c r="F20" s="372">
        <v>2</v>
      </c>
      <c r="G20" s="372">
        <v>4</v>
      </c>
      <c r="H20" s="372">
        <v>2</v>
      </c>
      <c r="I20" s="372">
        <v>4</v>
      </c>
      <c r="J20" s="372">
        <v>1</v>
      </c>
      <c r="K20" s="372">
        <v>2</v>
      </c>
      <c r="L20" s="372">
        <v>1</v>
      </c>
      <c r="M20" s="372">
        <v>1</v>
      </c>
      <c r="N20" s="369">
        <f t="shared" si="0"/>
        <v>1</v>
      </c>
      <c r="O20" s="373">
        <v>23</v>
      </c>
      <c r="P20" s="364">
        <v>0.11889377100025847</v>
      </c>
    </row>
    <row r="21" spans="1:16" ht="12.75">
      <c r="A21" s="508" t="s">
        <v>73</v>
      </c>
      <c r="B21" s="519" t="s">
        <v>441</v>
      </c>
      <c r="C21" s="371">
        <v>134</v>
      </c>
      <c r="D21" s="372">
        <v>127</v>
      </c>
      <c r="E21" s="372">
        <v>139</v>
      </c>
      <c r="F21" s="372">
        <v>147</v>
      </c>
      <c r="G21" s="372">
        <v>135</v>
      </c>
      <c r="H21" s="372">
        <v>136</v>
      </c>
      <c r="I21" s="372">
        <v>144</v>
      </c>
      <c r="J21" s="372">
        <v>147</v>
      </c>
      <c r="K21" s="372">
        <v>142</v>
      </c>
      <c r="L21" s="372">
        <v>143</v>
      </c>
      <c r="M21" s="372">
        <v>130</v>
      </c>
      <c r="N21" s="369">
        <f t="shared" si="0"/>
        <v>126</v>
      </c>
      <c r="O21" s="373">
        <v>1650</v>
      </c>
      <c r="P21" s="364">
        <v>8.529335745670716</v>
      </c>
    </row>
    <row r="22" spans="1:16" ht="12.75">
      <c r="A22" s="508" t="s">
        <v>74</v>
      </c>
      <c r="B22" s="519" t="s">
        <v>442</v>
      </c>
      <c r="C22" s="371">
        <v>6</v>
      </c>
      <c r="D22" s="372">
        <v>3</v>
      </c>
      <c r="E22" s="372">
        <v>4</v>
      </c>
      <c r="F22" s="372">
        <v>5</v>
      </c>
      <c r="G22" s="372">
        <v>4</v>
      </c>
      <c r="H22" s="372">
        <v>3</v>
      </c>
      <c r="I22" s="372">
        <v>5</v>
      </c>
      <c r="J22" s="372">
        <v>4</v>
      </c>
      <c r="K22" s="372">
        <v>5</v>
      </c>
      <c r="L22" s="372">
        <v>4</v>
      </c>
      <c r="M22" s="372">
        <v>3</v>
      </c>
      <c r="N22" s="369">
        <f t="shared" si="0"/>
        <v>3</v>
      </c>
      <c r="O22" s="373">
        <v>49</v>
      </c>
      <c r="P22" s="364">
        <v>0.2532954251744637</v>
      </c>
    </row>
    <row r="23" spans="1:16" ht="12.75">
      <c r="A23" s="508" t="s">
        <v>173</v>
      </c>
      <c r="B23" s="519" t="s">
        <v>443</v>
      </c>
      <c r="C23" s="371">
        <v>0</v>
      </c>
      <c r="D23" s="372">
        <v>1</v>
      </c>
      <c r="E23" s="372">
        <v>0</v>
      </c>
      <c r="F23" s="372">
        <v>1</v>
      </c>
      <c r="G23" s="372">
        <v>0</v>
      </c>
      <c r="H23" s="372">
        <v>1</v>
      </c>
      <c r="I23" s="372">
        <v>0</v>
      </c>
      <c r="J23" s="372">
        <v>1</v>
      </c>
      <c r="K23" s="372">
        <v>0</v>
      </c>
      <c r="L23" s="372">
        <v>0</v>
      </c>
      <c r="M23" s="372">
        <v>0</v>
      </c>
      <c r="N23" s="369">
        <f t="shared" si="0"/>
        <v>0</v>
      </c>
      <c r="O23" s="373">
        <v>4</v>
      </c>
      <c r="P23" s="364">
        <v>0.020677177565262342</v>
      </c>
    </row>
    <row r="24" spans="1:16" ht="12.75">
      <c r="A24" s="508" t="s">
        <v>75</v>
      </c>
      <c r="B24" s="519" t="s">
        <v>444</v>
      </c>
      <c r="C24" s="371">
        <v>1</v>
      </c>
      <c r="D24" s="372">
        <v>0</v>
      </c>
      <c r="E24" s="372">
        <v>0</v>
      </c>
      <c r="F24" s="372">
        <v>0</v>
      </c>
      <c r="G24" s="372">
        <v>1</v>
      </c>
      <c r="H24" s="372">
        <v>5</v>
      </c>
      <c r="I24" s="372">
        <v>4</v>
      </c>
      <c r="J24" s="372">
        <v>13</v>
      </c>
      <c r="K24" s="372">
        <v>4</v>
      </c>
      <c r="L24" s="372">
        <v>5</v>
      </c>
      <c r="M24" s="372">
        <v>7</v>
      </c>
      <c r="N24" s="369">
        <f t="shared" si="0"/>
        <v>7</v>
      </c>
      <c r="O24" s="373">
        <v>47</v>
      </c>
      <c r="P24" s="364">
        <v>0.24295683639183252</v>
      </c>
    </row>
    <row r="25" spans="1:16" ht="12.75">
      <c r="A25" s="508" t="s">
        <v>265</v>
      </c>
      <c r="B25" s="444" t="s">
        <v>445</v>
      </c>
      <c r="C25" s="371">
        <v>0</v>
      </c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1</v>
      </c>
      <c r="N25" s="369">
        <f t="shared" si="0"/>
        <v>0</v>
      </c>
      <c r="O25" s="373">
        <v>1</v>
      </c>
      <c r="P25" s="364">
        <v>0.0051692943913155855</v>
      </c>
    </row>
    <row r="26" spans="1:16" ht="12.75">
      <c r="A26" s="508" t="s">
        <v>76</v>
      </c>
      <c r="B26" s="519" t="s">
        <v>446</v>
      </c>
      <c r="C26" s="371">
        <v>38</v>
      </c>
      <c r="D26" s="372">
        <v>33</v>
      </c>
      <c r="E26" s="372">
        <v>37</v>
      </c>
      <c r="F26" s="372">
        <v>38</v>
      </c>
      <c r="G26" s="372">
        <v>37</v>
      </c>
      <c r="H26" s="372">
        <v>37</v>
      </c>
      <c r="I26" s="372">
        <v>37</v>
      </c>
      <c r="J26" s="372">
        <v>47</v>
      </c>
      <c r="K26" s="372">
        <v>43</v>
      </c>
      <c r="L26" s="372">
        <v>38</v>
      </c>
      <c r="M26" s="372">
        <v>39</v>
      </c>
      <c r="N26" s="369">
        <f t="shared" si="0"/>
        <v>34</v>
      </c>
      <c r="O26" s="373">
        <v>458</v>
      </c>
      <c r="P26" s="364">
        <v>2.367536831222538</v>
      </c>
    </row>
    <row r="27" spans="1:16" ht="21">
      <c r="A27" s="508" t="s">
        <v>77</v>
      </c>
      <c r="B27" s="519" t="s">
        <v>447</v>
      </c>
      <c r="C27" s="371">
        <v>43</v>
      </c>
      <c r="D27" s="372">
        <v>40</v>
      </c>
      <c r="E27" s="372">
        <v>49</v>
      </c>
      <c r="F27" s="372">
        <v>57</v>
      </c>
      <c r="G27" s="372">
        <v>64</v>
      </c>
      <c r="H27" s="372">
        <v>62</v>
      </c>
      <c r="I27" s="372">
        <v>80</v>
      </c>
      <c r="J27" s="372">
        <v>80</v>
      </c>
      <c r="K27" s="372">
        <v>75</v>
      </c>
      <c r="L27" s="372">
        <v>73</v>
      </c>
      <c r="M27" s="372">
        <v>58</v>
      </c>
      <c r="N27" s="369">
        <f t="shared" si="0"/>
        <v>63</v>
      </c>
      <c r="O27" s="373">
        <v>744</v>
      </c>
      <c r="P27" s="364">
        <v>3.8459550271387957</v>
      </c>
    </row>
    <row r="28" spans="1:16" ht="12.75">
      <c r="A28" s="508" t="s">
        <v>192</v>
      </c>
      <c r="B28" s="519" t="s">
        <v>448</v>
      </c>
      <c r="C28" s="371">
        <v>0</v>
      </c>
      <c r="D28" s="372">
        <v>0</v>
      </c>
      <c r="E28" s="372">
        <v>0</v>
      </c>
      <c r="F28" s="372">
        <v>0</v>
      </c>
      <c r="G28" s="372">
        <v>1</v>
      </c>
      <c r="H28" s="372">
        <v>1</v>
      </c>
      <c r="I28" s="372">
        <v>2</v>
      </c>
      <c r="J28" s="372">
        <v>6</v>
      </c>
      <c r="K28" s="372">
        <v>4</v>
      </c>
      <c r="L28" s="372">
        <v>0</v>
      </c>
      <c r="M28" s="372">
        <v>0</v>
      </c>
      <c r="N28" s="369">
        <f t="shared" si="0"/>
        <v>1</v>
      </c>
      <c r="O28" s="373">
        <v>15</v>
      </c>
      <c r="P28" s="364">
        <v>0.07753941586973379</v>
      </c>
    </row>
    <row r="29" spans="1:16" ht="12.75">
      <c r="A29" s="508" t="s">
        <v>78</v>
      </c>
      <c r="B29" s="519" t="s">
        <v>449</v>
      </c>
      <c r="C29" s="371">
        <v>33</v>
      </c>
      <c r="D29" s="372">
        <v>28</v>
      </c>
      <c r="E29" s="372">
        <v>33</v>
      </c>
      <c r="F29" s="372">
        <v>33</v>
      </c>
      <c r="G29" s="372">
        <v>38</v>
      </c>
      <c r="H29" s="372">
        <v>32</v>
      </c>
      <c r="I29" s="372">
        <v>31</v>
      </c>
      <c r="J29" s="372">
        <v>32</v>
      </c>
      <c r="K29" s="372">
        <v>34</v>
      </c>
      <c r="L29" s="372">
        <v>37</v>
      </c>
      <c r="M29" s="372">
        <v>43</v>
      </c>
      <c r="N29" s="369">
        <f t="shared" si="0"/>
        <v>47</v>
      </c>
      <c r="O29" s="373">
        <v>421</v>
      </c>
      <c r="P29" s="364">
        <v>2.1762729387438613</v>
      </c>
    </row>
    <row r="30" spans="1:16" ht="12.75">
      <c r="A30" s="508" t="s">
        <v>450</v>
      </c>
      <c r="B30" s="519" t="s">
        <v>451</v>
      </c>
      <c r="C30" s="371">
        <v>0</v>
      </c>
      <c r="D30" s="372">
        <v>0</v>
      </c>
      <c r="E30" s="372">
        <v>1</v>
      </c>
      <c r="F30" s="372">
        <v>2</v>
      </c>
      <c r="G30" s="372">
        <v>2</v>
      </c>
      <c r="H30" s="372">
        <v>1</v>
      </c>
      <c r="I30" s="372">
        <v>0</v>
      </c>
      <c r="J30" s="372">
        <v>1</v>
      </c>
      <c r="K30" s="372">
        <v>0</v>
      </c>
      <c r="L30" s="372">
        <v>0</v>
      </c>
      <c r="M30" s="372">
        <v>0</v>
      </c>
      <c r="N30" s="369">
        <f t="shared" si="0"/>
        <v>0</v>
      </c>
      <c r="O30" s="373">
        <v>7</v>
      </c>
      <c r="P30" s="364">
        <v>0.036185060739209095</v>
      </c>
    </row>
    <row r="31" spans="1:16" ht="12.75">
      <c r="A31" s="508" t="s">
        <v>175</v>
      </c>
      <c r="B31" s="519" t="s">
        <v>452</v>
      </c>
      <c r="C31" s="371">
        <v>0</v>
      </c>
      <c r="D31" s="372">
        <v>1</v>
      </c>
      <c r="E31" s="372">
        <v>0</v>
      </c>
      <c r="F31" s="372">
        <v>0</v>
      </c>
      <c r="G31" s="372">
        <v>0</v>
      </c>
      <c r="H31" s="372">
        <v>1</v>
      </c>
      <c r="I31" s="372">
        <v>0</v>
      </c>
      <c r="J31" s="372">
        <v>0</v>
      </c>
      <c r="K31" s="372">
        <v>0</v>
      </c>
      <c r="L31" s="372">
        <v>1</v>
      </c>
      <c r="M31" s="372">
        <v>1</v>
      </c>
      <c r="N31" s="369">
        <f t="shared" si="0"/>
        <v>0</v>
      </c>
      <c r="O31" s="373">
        <v>4</v>
      </c>
      <c r="P31" s="364">
        <v>0.020677177565262342</v>
      </c>
    </row>
    <row r="32" spans="1:16" ht="12.75">
      <c r="A32" s="508" t="s">
        <v>193</v>
      </c>
      <c r="B32" s="519" t="s">
        <v>453</v>
      </c>
      <c r="C32" s="371">
        <v>0</v>
      </c>
      <c r="D32" s="372">
        <v>0</v>
      </c>
      <c r="E32" s="372">
        <v>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0</v>
      </c>
      <c r="N32" s="369">
        <f t="shared" si="0"/>
        <v>1</v>
      </c>
      <c r="O32" s="373">
        <v>1</v>
      </c>
      <c r="P32" s="364">
        <v>0.0051692943913155855</v>
      </c>
    </row>
    <row r="33" spans="1:16" ht="12.75">
      <c r="A33" s="319" t="s">
        <v>194</v>
      </c>
      <c r="B33" s="520" t="s">
        <v>454</v>
      </c>
      <c r="C33" s="371">
        <v>0</v>
      </c>
      <c r="D33" s="372">
        <v>0</v>
      </c>
      <c r="E33" s="372">
        <v>3</v>
      </c>
      <c r="F33" s="372">
        <v>0</v>
      </c>
      <c r="G33" s="372">
        <v>1</v>
      </c>
      <c r="H33" s="372">
        <v>0</v>
      </c>
      <c r="I33" s="372">
        <v>2</v>
      </c>
      <c r="J33" s="372">
        <v>1</v>
      </c>
      <c r="K33" s="372">
        <v>0</v>
      </c>
      <c r="L33" s="372">
        <v>0</v>
      </c>
      <c r="M33" s="372">
        <v>1</v>
      </c>
      <c r="N33" s="369">
        <f t="shared" si="0"/>
        <v>1</v>
      </c>
      <c r="O33" s="373">
        <v>9</v>
      </c>
      <c r="P33" s="364">
        <v>0.046523649521840266</v>
      </c>
    </row>
    <row r="34" spans="1:16" ht="12.75">
      <c r="A34" s="319" t="s">
        <v>79</v>
      </c>
      <c r="B34" s="521" t="s">
        <v>455</v>
      </c>
      <c r="C34" s="371">
        <v>14</v>
      </c>
      <c r="D34" s="372">
        <v>11</v>
      </c>
      <c r="E34" s="372">
        <v>14</v>
      </c>
      <c r="F34" s="372">
        <v>17</v>
      </c>
      <c r="G34" s="372">
        <v>22</v>
      </c>
      <c r="H34" s="372">
        <v>20</v>
      </c>
      <c r="I34" s="372">
        <v>22</v>
      </c>
      <c r="J34" s="372">
        <v>21</v>
      </c>
      <c r="K34" s="372">
        <v>21</v>
      </c>
      <c r="L34" s="372">
        <v>13</v>
      </c>
      <c r="M34" s="372">
        <v>0</v>
      </c>
      <c r="N34" s="369">
        <f t="shared" si="0"/>
        <v>0</v>
      </c>
      <c r="O34" s="373">
        <v>175</v>
      </c>
      <c r="P34" s="364">
        <v>0.9046265184802275</v>
      </c>
    </row>
    <row r="35" spans="1:16" ht="12.75">
      <c r="A35" s="508" t="s">
        <v>80</v>
      </c>
      <c r="B35" s="519" t="s">
        <v>456</v>
      </c>
      <c r="C35" s="371">
        <v>1</v>
      </c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1</v>
      </c>
      <c r="L35" s="372">
        <v>0</v>
      </c>
      <c r="M35" s="372">
        <v>0</v>
      </c>
      <c r="N35" s="369">
        <f t="shared" si="0"/>
        <v>0</v>
      </c>
      <c r="O35" s="373">
        <v>2</v>
      </c>
      <c r="P35" s="364">
        <v>0.010338588782631171</v>
      </c>
    </row>
    <row r="36" spans="1:16" ht="12.75">
      <c r="A36" s="508" t="s">
        <v>81</v>
      </c>
      <c r="B36" s="519" t="s">
        <v>457</v>
      </c>
      <c r="C36" s="371">
        <v>16</v>
      </c>
      <c r="D36" s="372">
        <v>21</v>
      </c>
      <c r="E36" s="372">
        <v>27</v>
      </c>
      <c r="F36" s="372">
        <v>23</v>
      </c>
      <c r="G36" s="372">
        <v>21</v>
      </c>
      <c r="H36" s="372">
        <v>24</v>
      </c>
      <c r="I36" s="372">
        <v>23</v>
      </c>
      <c r="J36" s="372">
        <v>35</v>
      </c>
      <c r="K36" s="372">
        <v>35</v>
      </c>
      <c r="L36" s="372">
        <v>36</v>
      </c>
      <c r="M36" s="372">
        <v>41</v>
      </c>
      <c r="N36" s="369">
        <f t="shared" si="0"/>
        <v>40</v>
      </c>
      <c r="O36" s="373">
        <v>342</v>
      </c>
      <c r="P36" s="364">
        <v>1.7678986818299303</v>
      </c>
    </row>
    <row r="37" spans="1:16" ht="12.75">
      <c r="A37" s="508" t="s">
        <v>232</v>
      </c>
      <c r="B37" s="519" t="s">
        <v>458</v>
      </c>
      <c r="C37" s="371">
        <v>0</v>
      </c>
      <c r="D37" s="372">
        <v>0</v>
      </c>
      <c r="E37" s="372">
        <v>0</v>
      </c>
      <c r="F37" s="372">
        <v>0</v>
      </c>
      <c r="G37" s="372">
        <v>0</v>
      </c>
      <c r="H37" s="372">
        <v>1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69">
        <f t="shared" si="0"/>
        <v>0</v>
      </c>
      <c r="O37" s="373">
        <v>1</v>
      </c>
      <c r="P37" s="364">
        <v>0.0051692943913155855</v>
      </c>
    </row>
    <row r="38" spans="1:16" ht="12.75">
      <c r="A38" s="508" t="s">
        <v>82</v>
      </c>
      <c r="B38" s="519" t="s">
        <v>459</v>
      </c>
      <c r="C38" s="371">
        <v>1</v>
      </c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369">
        <f t="shared" si="0"/>
        <v>0</v>
      </c>
      <c r="O38" s="373">
        <v>1</v>
      </c>
      <c r="P38" s="364">
        <v>0.0051692943913155855</v>
      </c>
    </row>
    <row r="39" spans="1:16" ht="12.75">
      <c r="A39" s="508" t="s">
        <v>219</v>
      </c>
      <c r="B39" s="519" t="s">
        <v>460</v>
      </c>
      <c r="C39" s="371">
        <v>0</v>
      </c>
      <c r="D39" s="372">
        <v>0</v>
      </c>
      <c r="E39" s="372">
        <v>0</v>
      </c>
      <c r="F39" s="372">
        <v>0</v>
      </c>
      <c r="G39" s="372">
        <v>1</v>
      </c>
      <c r="H39" s="372">
        <v>0</v>
      </c>
      <c r="I39" s="372">
        <v>1</v>
      </c>
      <c r="J39" s="372">
        <v>1</v>
      </c>
      <c r="K39" s="372">
        <v>0</v>
      </c>
      <c r="L39" s="372">
        <v>0</v>
      </c>
      <c r="M39" s="372">
        <v>0</v>
      </c>
      <c r="N39" s="369">
        <f t="shared" si="0"/>
        <v>0</v>
      </c>
      <c r="O39" s="373">
        <v>3</v>
      </c>
      <c r="P39" s="364">
        <v>0.015507883173946756</v>
      </c>
    </row>
    <row r="40" spans="1:16" ht="12.75">
      <c r="A40" s="508" t="s">
        <v>237</v>
      </c>
      <c r="B40" s="519" t="s">
        <v>461</v>
      </c>
      <c r="C40" s="371">
        <v>0</v>
      </c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2</v>
      </c>
      <c r="L40" s="372">
        <v>0</v>
      </c>
      <c r="M40" s="372">
        <v>3</v>
      </c>
      <c r="N40" s="369">
        <f t="shared" si="0"/>
        <v>0</v>
      </c>
      <c r="O40" s="373">
        <v>5</v>
      </c>
      <c r="P40" s="364">
        <v>0.025846471956577927</v>
      </c>
    </row>
    <row r="41" spans="1:16" ht="12.75">
      <c r="A41" s="508" t="s">
        <v>267</v>
      </c>
      <c r="B41" s="519" t="s">
        <v>462</v>
      </c>
      <c r="C41" s="371">
        <v>0</v>
      </c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69">
        <v>0</v>
      </c>
      <c r="O41" s="373">
        <v>0</v>
      </c>
      <c r="P41" s="364">
        <v>0</v>
      </c>
    </row>
    <row r="42" spans="1:16" ht="12.75">
      <c r="A42" s="508" t="s">
        <v>83</v>
      </c>
      <c r="B42" s="519" t="s">
        <v>463</v>
      </c>
      <c r="C42" s="371">
        <v>6</v>
      </c>
      <c r="D42" s="372">
        <v>8</v>
      </c>
      <c r="E42" s="372">
        <v>15</v>
      </c>
      <c r="F42" s="372">
        <v>9</v>
      </c>
      <c r="G42" s="372">
        <v>5</v>
      </c>
      <c r="H42" s="372">
        <v>10</v>
      </c>
      <c r="I42" s="372">
        <v>9</v>
      </c>
      <c r="J42" s="372">
        <v>5</v>
      </c>
      <c r="K42" s="372">
        <v>7</v>
      </c>
      <c r="L42" s="372">
        <v>10</v>
      </c>
      <c r="M42" s="372">
        <v>7</v>
      </c>
      <c r="N42" s="369">
        <f t="shared" si="0"/>
        <v>5</v>
      </c>
      <c r="O42" s="373">
        <v>96</v>
      </c>
      <c r="P42" s="364">
        <v>0.4962522615662962</v>
      </c>
    </row>
    <row r="43" spans="1:16" ht="21">
      <c r="A43" s="508" t="s">
        <v>84</v>
      </c>
      <c r="B43" s="519" t="s">
        <v>464</v>
      </c>
      <c r="C43" s="371">
        <v>0</v>
      </c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1</v>
      </c>
      <c r="J43" s="372">
        <v>0</v>
      </c>
      <c r="K43" s="372">
        <v>1</v>
      </c>
      <c r="L43" s="372">
        <v>1</v>
      </c>
      <c r="M43" s="372">
        <v>0</v>
      </c>
      <c r="N43" s="369">
        <f t="shared" si="0"/>
        <v>0</v>
      </c>
      <c r="O43" s="373">
        <v>3</v>
      </c>
      <c r="P43" s="364">
        <v>0.015507883173946756</v>
      </c>
    </row>
    <row r="44" spans="1:16" ht="12.75">
      <c r="A44" s="508" t="s">
        <v>85</v>
      </c>
      <c r="B44" s="519" t="s">
        <v>465</v>
      </c>
      <c r="C44" s="371">
        <v>0</v>
      </c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1</v>
      </c>
      <c r="K44" s="372">
        <v>0</v>
      </c>
      <c r="L44" s="372">
        <v>1</v>
      </c>
      <c r="M44" s="372">
        <v>0</v>
      </c>
      <c r="N44" s="369">
        <f t="shared" si="0"/>
        <v>0</v>
      </c>
      <c r="O44" s="373">
        <v>2</v>
      </c>
      <c r="P44" s="364">
        <v>0.010338588782631171</v>
      </c>
    </row>
    <row r="45" spans="1:16" ht="12.75">
      <c r="A45" s="508" t="s">
        <v>238</v>
      </c>
      <c r="B45" s="519" t="s">
        <v>466</v>
      </c>
      <c r="C45" s="371">
        <v>0</v>
      </c>
      <c r="D45" s="372">
        <v>0</v>
      </c>
      <c r="E45" s="372">
        <v>0</v>
      </c>
      <c r="F45" s="372">
        <v>0</v>
      </c>
      <c r="G45" s="372">
        <v>0</v>
      </c>
      <c r="H45" s="372">
        <v>0</v>
      </c>
      <c r="I45" s="372">
        <v>1</v>
      </c>
      <c r="J45" s="372">
        <v>0</v>
      </c>
      <c r="K45" s="372">
        <v>0</v>
      </c>
      <c r="L45" s="372">
        <v>0</v>
      </c>
      <c r="M45" s="372">
        <v>0</v>
      </c>
      <c r="N45" s="369">
        <f t="shared" si="0"/>
        <v>0</v>
      </c>
      <c r="O45" s="373">
        <v>1</v>
      </c>
      <c r="P45" s="364">
        <v>0.0051692943913155855</v>
      </c>
    </row>
    <row r="46" spans="1:16" ht="12.75">
      <c r="A46" s="508" t="s">
        <v>86</v>
      </c>
      <c r="B46" s="519" t="s">
        <v>467</v>
      </c>
      <c r="C46" s="371">
        <v>8</v>
      </c>
      <c r="D46" s="372">
        <v>8</v>
      </c>
      <c r="E46" s="372">
        <v>9</v>
      </c>
      <c r="F46" s="372">
        <v>8</v>
      </c>
      <c r="G46" s="372">
        <v>12</v>
      </c>
      <c r="H46" s="372">
        <v>16</v>
      </c>
      <c r="I46" s="372">
        <v>24</v>
      </c>
      <c r="J46" s="372">
        <v>31</v>
      </c>
      <c r="K46" s="372">
        <v>23</v>
      </c>
      <c r="L46" s="372">
        <v>11</v>
      </c>
      <c r="M46" s="372">
        <v>8</v>
      </c>
      <c r="N46" s="369">
        <f t="shared" si="0"/>
        <v>8</v>
      </c>
      <c r="O46" s="373">
        <v>166</v>
      </c>
      <c r="P46" s="364">
        <v>0.8581028689583872</v>
      </c>
    </row>
    <row r="47" spans="1:16" ht="12.75">
      <c r="A47" s="508" t="s">
        <v>195</v>
      </c>
      <c r="B47" s="519" t="s">
        <v>468</v>
      </c>
      <c r="C47" s="371">
        <v>0</v>
      </c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69">
        <f t="shared" si="0"/>
        <v>0</v>
      </c>
      <c r="O47" s="373">
        <v>0</v>
      </c>
      <c r="P47" s="364">
        <v>0</v>
      </c>
    </row>
    <row r="48" spans="1:16" ht="12.75">
      <c r="A48" s="508" t="s">
        <v>220</v>
      </c>
      <c r="B48" s="519" t="s">
        <v>469</v>
      </c>
      <c r="C48" s="371">
        <v>0</v>
      </c>
      <c r="D48" s="372">
        <v>0</v>
      </c>
      <c r="E48" s="372">
        <v>0</v>
      </c>
      <c r="F48" s="372">
        <v>0</v>
      </c>
      <c r="G48" s="372">
        <v>1</v>
      </c>
      <c r="H48" s="372">
        <v>0</v>
      </c>
      <c r="I48" s="372">
        <v>0</v>
      </c>
      <c r="J48" s="372">
        <v>4</v>
      </c>
      <c r="K48" s="372">
        <v>4</v>
      </c>
      <c r="L48" s="372">
        <v>0</v>
      </c>
      <c r="M48" s="372">
        <v>0</v>
      </c>
      <c r="N48" s="369">
        <f t="shared" si="0"/>
        <v>0</v>
      </c>
      <c r="O48" s="373">
        <v>9</v>
      </c>
      <c r="P48" s="364">
        <v>0.046523649521840266</v>
      </c>
    </row>
    <row r="49" spans="1:16" ht="12.75">
      <c r="A49" s="508" t="s">
        <v>196</v>
      </c>
      <c r="B49" s="519" t="s">
        <v>470</v>
      </c>
      <c r="C49" s="371">
        <v>0</v>
      </c>
      <c r="D49" s="372">
        <v>0</v>
      </c>
      <c r="E49" s="372">
        <v>0</v>
      </c>
      <c r="F49" s="372">
        <v>0</v>
      </c>
      <c r="G49" s="372">
        <v>0</v>
      </c>
      <c r="H49" s="372">
        <v>0</v>
      </c>
      <c r="I49" s="372">
        <v>0</v>
      </c>
      <c r="J49" s="372">
        <v>0</v>
      </c>
      <c r="K49" s="372">
        <v>0</v>
      </c>
      <c r="L49" s="372">
        <v>0</v>
      </c>
      <c r="M49" s="372">
        <v>0</v>
      </c>
      <c r="N49" s="369">
        <f t="shared" si="0"/>
        <v>0</v>
      </c>
      <c r="O49" s="373">
        <v>0</v>
      </c>
      <c r="P49" s="364">
        <v>0</v>
      </c>
    </row>
    <row r="50" spans="1:16" ht="12.75">
      <c r="A50" s="508" t="s">
        <v>87</v>
      </c>
      <c r="B50" s="519" t="s">
        <v>471</v>
      </c>
      <c r="C50" s="371">
        <v>83</v>
      </c>
      <c r="D50" s="372">
        <v>70</v>
      </c>
      <c r="E50" s="372">
        <v>85</v>
      </c>
      <c r="F50" s="372">
        <v>89</v>
      </c>
      <c r="G50" s="372">
        <v>75</v>
      </c>
      <c r="H50" s="372">
        <v>79</v>
      </c>
      <c r="I50" s="372">
        <v>88</v>
      </c>
      <c r="J50" s="372">
        <v>92</v>
      </c>
      <c r="K50" s="372">
        <v>90</v>
      </c>
      <c r="L50" s="372">
        <v>82</v>
      </c>
      <c r="M50" s="372">
        <v>78</v>
      </c>
      <c r="N50" s="369">
        <f t="shared" si="0"/>
        <v>78</v>
      </c>
      <c r="O50" s="373">
        <v>989</v>
      </c>
      <c r="P50" s="364">
        <v>5.112432153011114</v>
      </c>
    </row>
    <row r="51" spans="1:16" ht="12.75">
      <c r="A51" s="508" t="s">
        <v>88</v>
      </c>
      <c r="B51" s="519" t="s">
        <v>472</v>
      </c>
      <c r="C51" s="371">
        <v>93</v>
      </c>
      <c r="D51" s="372">
        <v>82</v>
      </c>
      <c r="E51" s="372">
        <v>92</v>
      </c>
      <c r="F51" s="372">
        <v>87</v>
      </c>
      <c r="G51" s="372">
        <v>91</v>
      </c>
      <c r="H51" s="372">
        <v>94</v>
      </c>
      <c r="I51" s="372">
        <v>90</v>
      </c>
      <c r="J51" s="372">
        <v>91</v>
      </c>
      <c r="K51" s="372">
        <v>87</v>
      </c>
      <c r="L51" s="372">
        <v>92</v>
      </c>
      <c r="M51" s="372">
        <v>92</v>
      </c>
      <c r="N51" s="369">
        <f t="shared" si="0"/>
        <v>83</v>
      </c>
      <c r="O51" s="373">
        <v>1074</v>
      </c>
      <c r="P51" s="364">
        <v>5.551822176272939</v>
      </c>
    </row>
    <row r="52" spans="1:16" ht="12.75">
      <c r="A52" s="508" t="s">
        <v>89</v>
      </c>
      <c r="B52" s="519" t="s">
        <v>473</v>
      </c>
      <c r="C52" s="371">
        <v>1</v>
      </c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1</v>
      </c>
      <c r="M52" s="372">
        <v>0</v>
      </c>
      <c r="N52" s="369">
        <f t="shared" si="0"/>
        <v>0</v>
      </c>
      <c r="O52" s="373">
        <v>2</v>
      </c>
      <c r="P52" s="364">
        <v>0.010338588782631171</v>
      </c>
    </row>
    <row r="53" spans="1:16" ht="12.75">
      <c r="A53" s="508" t="s">
        <v>221</v>
      </c>
      <c r="B53" s="519" t="s">
        <v>474</v>
      </c>
      <c r="C53" s="371">
        <v>0</v>
      </c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1</v>
      </c>
      <c r="M53" s="372">
        <v>0</v>
      </c>
      <c r="N53" s="369">
        <f t="shared" si="0"/>
        <v>0</v>
      </c>
      <c r="O53" s="373">
        <v>1</v>
      </c>
      <c r="P53" s="364">
        <v>0.0051692943913155855</v>
      </c>
    </row>
    <row r="54" spans="1:16" ht="12.75">
      <c r="A54" s="508" t="s">
        <v>233</v>
      </c>
      <c r="B54" s="519" t="s">
        <v>475</v>
      </c>
      <c r="C54" s="371">
        <v>0</v>
      </c>
      <c r="D54" s="372">
        <v>0</v>
      </c>
      <c r="E54" s="372">
        <v>0</v>
      </c>
      <c r="F54" s="372">
        <v>0</v>
      </c>
      <c r="G54" s="372">
        <v>0</v>
      </c>
      <c r="H54" s="372">
        <v>4</v>
      </c>
      <c r="I54" s="372">
        <v>4</v>
      </c>
      <c r="J54" s="372">
        <v>4</v>
      </c>
      <c r="K54" s="372">
        <v>3</v>
      </c>
      <c r="L54" s="372">
        <v>0</v>
      </c>
      <c r="M54" s="372">
        <v>0</v>
      </c>
      <c r="N54" s="369">
        <f t="shared" si="0"/>
        <v>0</v>
      </c>
      <c r="O54" s="373">
        <v>15</v>
      </c>
      <c r="P54" s="364">
        <v>0.07753941586973379</v>
      </c>
    </row>
    <row r="55" spans="1:16" ht="12.75">
      <c r="A55" s="508" t="s">
        <v>174</v>
      </c>
      <c r="B55" s="519" t="s">
        <v>476</v>
      </c>
      <c r="C55" s="371">
        <v>0</v>
      </c>
      <c r="D55" s="372">
        <v>1</v>
      </c>
      <c r="E55" s="372">
        <v>0</v>
      </c>
      <c r="F55" s="372">
        <v>1</v>
      </c>
      <c r="G55" s="372">
        <v>1</v>
      </c>
      <c r="H55" s="372">
        <v>0</v>
      </c>
      <c r="I55" s="372">
        <v>7</v>
      </c>
      <c r="J55" s="372">
        <v>0</v>
      </c>
      <c r="K55" s="372">
        <v>0</v>
      </c>
      <c r="L55" s="372">
        <v>3</v>
      </c>
      <c r="M55" s="372">
        <v>2</v>
      </c>
      <c r="N55" s="369">
        <f t="shared" si="0"/>
        <v>1</v>
      </c>
      <c r="O55" s="373">
        <v>16</v>
      </c>
      <c r="P55" s="364">
        <v>0.08270871026104937</v>
      </c>
    </row>
    <row r="56" spans="1:16" ht="12.75">
      <c r="A56" s="508" t="s">
        <v>90</v>
      </c>
      <c r="B56" s="519" t="s">
        <v>477</v>
      </c>
      <c r="C56" s="371">
        <v>9</v>
      </c>
      <c r="D56" s="372">
        <v>12</v>
      </c>
      <c r="E56" s="372">
        <v>13</v>
      </c>
      <c r="F56" s="372">
        <v>17</v>
      </c>
      <c r="G56" s="372">
        <v>18</v>
      </c>
      <c r="H56" s="372">
        <v>18</v>
      </c>
      <c r="I56" s="372">
        <v>27</v>
      </c>
      <c r="J56" s="372">
        <v>26</v>
      </c>
      <c r="K56" s="372">
        <v>21</v>
      </c>
      <c r="L56" s="372">
        <v>16</v>
      </c>
      <c r="M56" s="372">
        <v>13</v>
      </c>
      <c r="N56" s="369">
        <f t="shared" si="0"/>
        <v>16</v>
      </c>
      <c r="O56" s="373">
        <v>206</v>
      </c>
      <c r="P56" s="364">
        <v>1.0648746446110107</v>
      </c>
    </row>
    <row r="57" spans="1:16" ht="13.5" thickBot="1">
      <c r="A57" s="509" t="s">
        <v>91</v>
      </c>
      <c r="B57" s="522" t="s">
        <v>478</v>
      </c>
      <c r="C57" s="479">
        <v>5</v>
      </c>
      <c r="D57" s="480">
        <v>0</v>
      </c>
      <c r="E57" s="480">
        <v>1</v>
      </c>
      <c r="F57" s="480">
        <v>1</v>
      </c>
      <c r="G57" s="480">
        <v>0</v>
      </c>
      <c r="H57" s="480">
        <v>8</v>
      </c>
      <c r="I57" s="480">
        <v>10</v>
      </c>
      <c r="J57" s="480">
        <v>8</v>
      </c>
      <c r="K57" s="480">
        <v>2</v>
      </c>
      <c r="L57" s="480">
        <v>1</v>
      </c>
      <c r="M57" s="480">
        <v>2</v>
      </c>
      <c r="N57" s="539">
        <f t="shared" si="0"/>
        <v>5</v>
      </c>
      <c r="O57" s="481">
        <v>43</v>
      </c>
      <c r="P57" s="482">
        <v>0.22227965882657016</v>
      </c>
    </row>
    <row r="58" spans="1:36" s="4" customFormat="1" ht="18.75">
      <c r="A58" s="6" t="s">
        <v>384</v>
      </c>
      <c r="B58" s="6"/>
      <c r="D58" s="28"/>
      <c r="F58" s="7"/>
      <c r="G58" s="7"/>
      <c r="P58" s="11"/>
      <c r="Q58" s="191"/>
      <c r="R58" s="191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s="4" customFormat="1" ht="12.75">
      <c r="A59" s="12" t="s">
        <v>369</v>
      </c>
      <c r="B59" s="12"/>
      <c r="D59" s="28"/>
      <c r="F59" s="7"/>
      <c r="G59" s="7"/>
      <c r="P59" s="11"/>
      <c r="Q59" s="191"/>
      <c r="R59" s="191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2" ht="12.75">
      <c r="A60" s="4" t="s">
        <v>623</v>
      </c>
      <c r="B60" s="4"/>
    </row>
    <row r="61" ht="9.75" customHeight="1" thickBot="1"/>
    <row r="62" spans="3:16" ht="13.5" thickBot="1">
      <c r="C62" s="577">
        <v>2007</v>
      </c>
      <c r="D62" s="578"/>
      <c r="E62" s="578"/>
      <c r="F62" s="578"/>
      <c r="G62" s="578"/>
      <c r="H62" s="578"/>
      <c r="I62" s="578"/>
      <c r="J62" s="578"/>
      <c r="K62" s="578"/>
      <c r="L62" s="578"/>
      <c r="M62" s="578"/>
      <c r="N62" s="578"/>
      <c r="O62" s="578"/>
      <c r="P62" s="585"/>
    </row>
    <row r="63" spans="1:16" ht="48" thickBot="1">
      <c r="A63" s="73" t="s">
        <v>383</v>
      </c>
      <c r="B63" s="73" t="s">
        <v>426</v>
      </c>
      <c r="C63" s="80" t="s">
        <v>33</v>
      </c>
      <c r="D63" s="82" t="s">
        <v>45</v>
      </c>
      <c r="E63" s="82" t="s">
        <v>34</v>
      </c>
      <c r="F63" s="82" t="s">
        <v>35</v>
      </c>
      <c r="G63" s="82" t="s">
        <v>36</v>
      </c>
      <c r="H63" s="82" t="s">
        <v>37</v>
      </c>
      <c r="I63" s="82" t="s">
        <v>38</v>
      </c>
      <c r="J63" s="82" t="s">
        <v>39</v>
      </c>
      <c r="K63" s="82" t="s">
        <v>40</v>
      </c>
      <c r="L63" s="82" t="s">
        <v>41</v>
      </c>
      <c r="M63" s="82" t="s">
        <v>42</v>
      </c>
      <c r="N63" s="81" t="s">
        <v>43</v>
      </c>
      <c r="O63" s="478" t="s">
        <v>44</v>
      </c>
      <c r="P63" s="73" t="s">
        <v>382</v>
      </c>
    </row>
    <row r="64" spans="1:16" ht="12.75">
      <c r="A64" s="508" t="s">
        <v>260</v>
      </c>
      <c r="B64" s="519" t="s">
        <v>479</v>
      </c>
      <c r="C64" s="371">
        <v>0</v>
      </c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1</v>
      </c>
      <c r="M64" s="372">
        <v>0</v>
      </c>
      <c r="N64" s="369">
        <f>O64-(C64+D64+E64+F64+G64+H64+I64+J64+K64+L64+M64)</f>
        <v>0</v>
      </c>
      <c r="O64" s="373">
        <v>1</v>
      </c>
      <c r="P64" s="364">
        <v>0.0051692943913155855</v>
      </c>
    </row>
    <row r="65" spans="1:16" ht="12.75">
      <c r="A65" s="508" t="s">
        <v>92</v>
      </c>
      <c r="B65" s="519" t="s">
        <v>480</v>
      </c>
      <c r="C65" s="371">
        <v>15</v>
      </c>
      <c r="D65" s="372">
        <v>18</v>
      </c>
      <c r="E65" s="372">
        <v>12</v>
      </c>
      <c r="F65" s="372">
        <v>11</v>
      </c>
      <c r="G65" s="372">
        <v>11</v>
      </c>
      <c r="H65" s="372">
        <v>13</v>
      </c>
      <c r="I65" s="372">
        <v>8</v>
      </c>
      <c r="J65" s="372">
        <v>9</v>
      </c>
      <c r="K65" s="372">
        <v>10</v>
      </c>
      <c r="L65" s="372">
        <v>5</v>
      </c>
      <c r="M65" s="372">
        <v>6</v>
      </c>
      <c r="N65" s="538">
        <f>O65-(C65+D65+E65+F65+G65+H65+I65+J65+K65+L65+M65)</f>
        <v>7</v>
      </c>
      <c r="O65" s="373">
        <v>125</v>
      </c>
      <c r="P65" s="364">
        <v>0.6461617989144481</v>
      </c>
    </row>
    <row r="66" spans="1:16" ht="12.75">
      <c r="A66" s="517" t="s">
        <v>176</v>
      </c>
      <c r="B66" s="528" t="s">
        <v>481</v>
      </c>
      <c r="C66" s="367">
        <v>0</v>
      </c>
      <c r="D66" s="368">
        <v>1</v>
      </c>
      <c r="E66" s="368">
        <v>0</v>
      </c>
      <c r="F66" s="368">
        <v>0</v>
      </c>
      <c r="G66" s="368">
        <v>0</v>
      </c>
      <c r="H66" s="368">
        <v>0</v>
      </c>
      <c r="I66" s="368">
        <v>0</v>
      </c>
      <c r="J66" s="368">
        <v>0</v>
      </c>
      <c r="K66" s="368">
        <v>0</v>
      </c>
      <c r="L66" s="368">
        <v>0</v>
      </c>
      <c r="M66" s="368">
        <v>0</v>
      </c>
      <c r="N66" s="369">
        <f>O66-(C66+D66+E66+F66+G66+H66+I66+J66+K66+L66+M66)</f>
        <v>0</v>
      </c>
      <c r="O66" s="370">
        <v>1</v>
      </c>
      <c r="P66" s="484">
        <v>0.0051692943913155855</v>
      </c>
    </row>
    <row r="67" spans="1:16" ht="12.75">
      <c r="A67" s="517" t="s">
        <v>129</v>
      </c>
      <c r="B67" s="528" t="s">
        <v>482</v>
      </c>
      <c r="C67" s="367">
        <v>0</v>
      </c>
      <c r="D67" s="368">
        <v>0</v>
      </c>
      <c r="E67" s="368">
        <v>0</v>
      </c>
      <c r="F67" s="368">
        <v>0</v>
      </c>
      <c r="G67" s="368">
        <v>0</v>
      </c>
      <c r="H67" s="368">
        <v>0</v>
      </c>
      <c r="I67" s="368">
        <v>0</v>
      </c>
      <c r="J67" s="368">
        <v>0</v>
      </c>
      <c r="K67" s="368">
        <v>0</v>
      </c>
      <c r="L67" s="368">
        <v>0</v>
      </c>
      <c r="M67" s="368">
        <v>0</v>
      </c>
      <c r="N67" s="369">
        <f t="shared" si="0"/>
        <v>0</v>
      </c>
      <c r="O67" s="370">
        <v>0</v>
      </c>
      <c r="P67" s="484">
        <v>0</v>
      </c>
    </row>
    <row r="68" spans="1:16" ht="12.75">
      <c r="A68" s="508" t="s">
        <v>93</v>
      </c>
      <c r="B68" s="519" t="s">
        <v>483</v>
      </c>
      <c r="C68" s="371">
        <v>2</v>
      </c>
      <c r="D68" s="372">
        <v>0</v>
      </c>
      <c r="E68" s="372">
        <v>1</v>
      </c>
      <c r="F68" s="372">
        <v>0</v>
      </c>
      <c r="G68" s="372">
        <v>0</v>
      </c>
      <c r="H68" s="372">
        <v>0</v>
      </c>
      <c r="I68" s="372">
        <v>4</v>
      </c>
      <c r="J68" s="372">
        <v>0</v>
      </c>
      <c r="K68" s="372">
        <v>0</v>
      </c>
      <c r="L68" s="372">
        <v>0</v>
      </c>
      <c r="M68" s="372">
        <v>0</v>
      </c>
      <c r="N68" s="369">
        <f t="shared" si="0"/>
        <v>0</v>
      </c>
      <c r="O68" s="373">
        <v>7</v>
      </c>
      <c r="P68" s="364">
        <v>0.036185060739209095</v>
      </c>
    </row>
    <row r="69" spans="1:16" ht="21">
      <c r="A69" s="508" t="s">
        <v>213</v>
      </c>
      <c r="B69" s="519" t="s">
        <v>484</v>
      </c>
      <c r="C69" s="371">
        <v>0</v>
      </c>
      <c r="D69" s="372">
        <v>0</v>
      </c>
      <c r="E69" s="372">
        <v>0</v>
      </c>
      <c r="F69" s="372">
        <v>2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0</v>
      </c>
      <c r="M69" s="372">
        <v>0</v>
      </c>
      <c r="N69" s="369">
        <f t="shared" si="0"/>
        <v>0</v>
      </c>
      <c r="O69" s="373">
        <v>2</v>
      </c>
      <c r="P69" s="364">
        <v>0.010338588782631171</v>
      </c>
    </row>
    <row r="70" spans="1:16" ht="12.75">
      <c r="A70" s="508" t="s">
        <v>234</v>
      </c>
      <c r="B70" s="519" t="s">
        <v>485</v>
      </c>
      <c r="C70" s="371">
        <v>0</v>
      </c>
      <c r="D70" s="372">
        <v>0</v>
      </c>
      <c r="E70" s="372">
        <v>0</v>
      </c>
      <c r="F70" s="372">
        <v>0</v>
      </c>
      <c r="G70" s="372">
        <v>0</v>
      </c>
      <c r="H70" s="372">
        <v>2</v>
      </c>
      <c r="I70" s="372">
        <v>8</v>
      </c>
      <c r="J70" s="372">
        <v>14</v>
      </c>
      <c r="K70" s="372">
        <v>7</v>
      </c>
      <c r="L70" s="372">
        <v>0</v>
      </c>
      <c r="M70" s="372">
        <v>0</v>
      </c>
      <c r="N70" s="369">
        <f t="shared" si="0"/>
        <v>0</v>
      </c>
      <c r="O70" s="373">
        <v>31</v>
      </c>
      <c r="P70" s="364">
        <v>0.16024812613078315</v>
      </c>
    </row>
    <row r="71" spans="1:16" ht="21">
      <c r="A71" s="508" t="s">
        <v>94</v>
      </c>
      <c r="B71" s="519" t="s">
        <v>486</v>
      </c>
      <c r="C71" s="371">
        <v>17</v>
      </c>
      <c r="D71" s="372">
        <v>12</v>
      </c>
      <c r="E71" s="372">
        <v>15</v>
      </c>
      <c r="F71" s="372">
        <v>13</v>
      </c>
      <c r="G71" s="372">
        <v>13</v>
      </c>
      <c r="H71" s="372">
        <v>20</v>
      </c>
      <c r="I71" s="372">
        <v>29</v>
      </c>
      <c r="J71" s="372">
        <v>33</v>
      </c>
      <c r="K71" s="372">
        <v>24</v>
      </c>
      <c r="L71" s="372">
        <v>18</v>
      </c>
      <c r="M71" s="372">
        <v>17</v>
      </c>
      <c r="N71" s="369">
        <f t="shared" si="0"/>
        <v>24</v>
      </c>
      <c r="O71" s="373">
        <v>235</v>
      </c>
      <c r="P71" s="364">
        <v>1.2147841819591625</v>
      </c>
    </row>
    <row r="72" spans="1:16" ht="12.75">
      <c r="A72" s="508" t="s">
        <v>95</v>
      </c>
      <c r="B72" s="519" t="s">
        <v>487</v>
      </c>
      <c r="C72" s="371">
        <v>37</v>
      </c>
      <c r="D72" s="372">
        <v>30</v>
      </c>
      <c r="E72" s="372">
        <v>31</v>
      </c>
      <c r="F72" s="372">
        <v>36</v>
      </c>
      <c r="G72" s="372">
        <v>37</v>
      </c>
      <c r="H72" s="372">
        <v>36</v>
      </c>
      <c r="I72" s="372">
        <v>32</v>
      </c>
      <c r="J72" s="372">
        <v>34</v>
      </c>
      <c r="K72" s="372">
        <v>32</v>
      </c>
      <c r="L72" s="372">
        <v>39</v>
      </c>
      <c r="M72" s="372">
        <v>32</v>
      </c>
      <c r="N72" s="369">
        <f t="shared" si="0"/>
        <v>31</v>
      </c>
      <c r="O72" s="373">
        <v>407</v>
      </c>
      <c r="P72" s="364">
        <v>2.1039028172654435</v>
      </c>
    </row>
    <row r="73" spans="1:16" ht="21">
      <c r="A73" s="508" t="s">
        <v>128</v>
      </c>
      <c r="B73" s="519" t="s">
        <v>488</v>
      </c>
      <c r="C73" s="371">
        <v>0</v>
      </c>
      <c r="D73" s="372">
        <v>0</v>
      </c>
      <c r="E73" s="372">
        <v>0</v>
      </c>
      <c r="F73" s="372">
        <v>0</v>
      </c>
      <c r="G73" s="372">
        <v>0</v>
      </c>
      <c r="H73" s="372">
        <v>0</v>
      </c>
      <c r="I73" s="372">
        <v>0</v>
      </c>
      <c r="J73" s="372">
        <v>2</v>
      </c>
      <c r="K73" s="372">
        <v>4</v>
      </c>
      <c r="L73" s="372">
        <v>4</v>
      </c>
      <c r="M73" s="372">
        <v>0</v>
      </c>
      <c r="N73" s="369">
        <f t="shared" si="0"/>
        <v>0</v>
      </c>
      <c r="O73" s="373">
        <v>10</v>
      </c>
      <c r="P73" s="364">
        <v>0.051692943913155855</v>
      </c>
    </row>
    <row r="74" spans="1:16" ht="12.75">
      <c r="A74" s="508" t="s">
        <v>261</v>
      </c>
      <c r="B74" s="519" t="s">
        <v>489</v>
      </c>
      <c r="C74" s="371">
        <v>0</v>
      </c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1</v>
      </c>
      <c r="M74" s="372">
        <v>0</v>
      </c>
      <c r="N74" s="369">
        <f t="shared" si="0"/>
        <v>0</v>
      </c>
      <c r="O74" s="373">
        <v>1</v>
      </c>
      <c r="P74" s="364">
        <v>0.0051692943913155855</v>
      </c>
    </row>
    <row r="75" spans="1:16" ht="12.75">
      <c r="A75" s="508" t="s">
        <v>177</v>
      </c>
      <c r="B75" s="519" t="s">
        <v>490</v>
      </c>
      <c r="C75" s="371">
        <v>0</v>
      </c>
      <c r="D75" s="372">
        <v>0</v>
      </c>
      <c r="E75" s="372">
        <v>0</v>
      </c>
      <c r="F75" s="372">
        <v>0</v>
      </c>
      <c r="G75" s="372">
        <v>2</v>
      </c>
      <c r="H75" s="372">
        <v>1</v>
      </c>
      <c r="I75" s="372">
        <v>0</v>
      </c>
      <c r="J75" s="372">
        <v>0</v>
      </c>
      <c r="K75" s="372">
        <v>0</v>
      </c>
      <c r="L75" s="372">
        <v>0</v>
      </c>
      <c r="M75" s="372">
        <v>0</v>
      </c>
      <c r="N75" s="369">
        <f t="shared" si="0"/>
        <v>0</v>
      </c>
      <c r="O75" s="373">
        <v>3</v>
      </c>
      <c r="P75" s="364">
        <v>0.015507883173946756</v>
      </c>
    </row>
    <row r="76" spans="1:16" ht="21">
      <c r="A76" s="508" t="s">
        <v>222</v>
      </c>
      <c r="B76" s="519" t="s">
        <v>491</v>
      </c>
      <c r="C76" s="371">
        <v>0</v>
      </c>
      <c r="D76" s="372">
        <v>0</v>
      </c>
      <c r="E76" s="372">
        <v>0</v>
      </c>
      <c r="F76" s="372">
        <v>0</v>
      </c>
      <c r="G76" s="372">
        <v>4</v>
      </c>
      <c r="H76" s="372">
        <v>7</v>
      </c>
      <c r="I76" s="372">
        <v>9</v>
      </c>
      <c r="J76" s="372">
        <v>9</v>
      </c>
      <c r="K76" s="372">
        <v>7</v>
      </c>
      <c r="L76" s="372">
        <v>6</v>
      </c>
      <c r="M76" s="372">
        <v>1</v>
      </c>
      <c r="N76" s="369">
        <f t="shared" si="0"/>
        <v>0</v>
      </c>
      <c r="O76" s="373">
        <v>43</v>
      </c>
      <c r="P76" s="364">
        <v>0.22227965882657016</v>
      </c>
    </row>
    <row r="77" spans="1:16" ht="12.75">
      <c r="A77" s="508" t="s">
        <v>96</v>
      </c>
      <c r="B77" s="519" t="s">
        <v>492</v>
      </c>
      <c r="C77" s="371">
        <v>158</v>
      </c>
      <c r="D77" s="372">
        <v>140</v>
      </c>
      <c r="E77" s="372">
        <v>152</v>
      </c>
      <c r="F77" s="372">
        <v>167</v>
      </c>
      <c r="G77" s="372">
        <v>171</v>
      </c>
      <c r="H77" s="372">
        <v>165</v>
      </c>
      <c r="I77" s="372">
        <v>154</v>
      </c>
      <c r="J77" s="372">
        <v>170</v>
      </c>
      <c r="K77" s="372">
        <v>157</v>
      </c>
      <c r="L77" s="372">
        <v>132</v>
      </c>
      <c r="M77" s="372">
        <v>117</v>
      </c>
      <c r="N77" s="369">
        <f t="shared" si="0"/>
        <v>128</v>
      </c>
      <c r="O77" s="373">
        <v>1811</v>
      </c>
      <c r="P77" s="364">
        <v>9.361592142672524</v>
      </c>
    </row>
    <row r="78" spans="1:16" ht="12.75">
      <c r="A78" s="508" t="s">
        <v>97</v>
      </c>
      <c r="B78" s="519" t="s">
        <v>493</v>
      </c>
      <c r="C78" s="371">
        <v>1</v>
      </c>
      <c r="D78" s="372">
        <v>1</v>
      </c>
      <c r="E78" s="372">
        <v>2</v>
      </c>
      <c r="F78" s="372">
        <v>1</v>
      </c>
      <c r="G78" s="372">
        <v>2</v>
      </c>
      <c r="H78" s="372">
        <v>1</v>
      </c>
      <c r="I78" s="372">
        <v>1</v>
      </c>
      <c r="J78" s="372">
        <v>1</v>
      </c>
      <c r="K78" s="372">
        <v>1</v>
      </c>
      <c r="L78" s="372">
        <v>1</v>
      </c>
      <c r="M78" s="372">
        <v>2</v>
      </c>
      <c r="N78" s="369">
        <f t="shared" si="0"/>
        <v>4</v>
      </c>
      <c r="O78" s="373">
        <v>18</v>
      </c>
      <c r="P78" s="364">
        <v>0.09304729904368053</v>
      </c>
    </row>
    <row r="79" spans="1:16" ht="12.75">
      <c r="A79" s="508" t="s">
        <v>131</v>
      </c>
      <c r="B79" s="519" t="s">
        <v>494</v>
      </c>
      <c r="C79" s="371">
        <v>0</v>
      </c>
      <c r="D79" s="372">
        <v>0</v>
      </c>
      <c r="E79" s="372">
        <v>0</v>
      </c>
      <c r="F79" s="372">
        <v>0</v>
      </c>
      <c r="G79" s="372">
        <v>0</v>
      </c>
      <c r="H79" s="372">
        <v>0</v>
      </c>
      <c r="I79" s="372">
        <v>0</v>
      </c>
      <c r="J79" s="372">
        <v>0</v>
      </c>
      <c r="K79" s="372">
        <v>2</v>
      </c>
      <c r="L79" s="372">
        <v>0</v>
      </c>
      <c r="M79" s="372">
        <v>0</v>
      </c>
      <c r="N79" s="369">
        <v>0</v>
      </c>
      <c r="O79" s="373">
        <v>1</v>
      </c>
      <c r="P79" s="364">
        <v>0.0051692943913155855</v>
      </c>
    </row>
    <row r="80" spans="1:16" ht="12.75">
      <c r="A80" s="508" t="s">
        <v>130</v>
      </c>
      <c r="B80" s="519" t="s">
        <v>495</v>
      </c>
      <c r="C80" s="371">
        <v>0</v>
      </c>
      <c r="D80" s="372">
        <v>0</v>
      </c>
      <c r="E80" s="372">
        <v>0</v>
      </c>
      <c r="F80" s="372">
        <v>1</v>
      </c>
      <c r="G80" s="372">
        <v>3</v>
      </c>
      <c r="H80" s="372">
        <v>4</v>
      </c>
      <c r="I80" s="372">
        <v>6</v>
      </c>
      <c r="J80" s="372">
        <v>5</v>
      </c>
      <c r="K80" s="372">
        <v>5</v>
      </c>
      <c r="L80" s="372">
        <v>4</v>
      </c>
      <c r="M80" s="372">
        <v>3</v>
      </c>
      <c r="N80" s="369">
        <f aca="true" t="shared" si="1" ref="N80:N149">O80-(C80+D80+E80+F80+G80+H80+I80+J80+K80+L80+M80)</f>
        <v>4</v>
      </c>
      <c r="O80" s="373">
        <v>35</v>
      </c>
      <c r="P80" s="364">
        <v>0.18092530369604548</v>
      </c>
    </row>
    <row r="81" spans="1:16" ht="12.75">
      <c r="A81" s="508" t="s">
        <v>98</v>
      </c>
      <c r="B81" s="519" t="s">
        <v>496</v>
      </c>
      <c r="C81" s="371">
        <v>0</v>
      </c>
      <c r="D81" s="372">
        <v>0</v>
      </c>
      <c r="E81" s="372">
        <v>0</v>
      </c>
      <c r="F81" s="372">
        <v>0</v>
      </c>
      <c r="G81" s="372">
        <v>0</v>
      </c>
      <c r="H81" s="372">
        <v>0</v>
      </c>
      <c r="I81" s="372">
        <v>0</v>
      </c>
      <c r="J81" s="372">
        <v>0</v>
      </c>
      <c r="K81" s="372">
        <v>0</v>
      </c>
      <c r="L81" s="372">
        <v>0</v>
      </c>
      <c r="M81" s="372">
        <v>0</v>
      </c>
      <c r="N81" s="369">
        <f t="shared" si="1"/>
        <v>0</v>
      </c>
      <c r="O81" s="373">
        <v>0</v>
      </c>
      <c r="P81" s="364">
        <v>0</v>
      </c>
    </row>
    <row r="82" spans="1:16" ht="21">
      <c r="A82" s="508" t="s">
        <v>99</v>
      </c>
      <c r="B82" s="519" t="s">
        <v>497</v>
      </c>
      <c r="C82" s="371">
        <v>24</v>
      </c>
      <c r="D82" s="372">
        <v>16</v>
      </c>
      <c r="E82" s="372">
        <v>16</v>
      </c>
      <c r="F82" s="372">
        <v>9</v>
      </c>
      <c r="G82" s="372">
        <v>10</v>
      </c>
      <c r="H82" s="372">
        <v>12</v>
      </c>
      <c r="I82" s="372">
        <v>17</v>
      </c>
      <c r="J82" s="372">
        <v>21</v>
      </c>
      <c r="K82" s="372">
        <v>14</v>
      </c>
      <c r="L82" s="372">
        <v>12</v>
      </c>
      <c r="M82" s="372">
        <v>11</v>
      </c>
      <c r="N82" s="369">
        <f t="shared" si="1"/>
        <v>14</v>
      </c>
      <c r="O82" s="373">
        <v>176</v>
      </c>
      <c r="P82" s="364">
        <v>0.909795812871543</v>
      </c>
    </row>
    <row r="83" spans="1:16" ht="12.75">
      <c r="A83" s="508" t="s">
        <v>197</v>
      </c>
      <c r="B83" s="519" t="s">
        <v>498</v>
      </c>
      <c r="C83" s="371">
        <v>0</v>
      </c>
      <c r="D83" s="372">
        <v>0</v>
      </c>
      <c r="E83" s="372">
        <v>1</v>
      </c>
      <c r="F83" s="372">
        <v>0</v>
      </c>
      <c r="G83" s="372">
        <v>0</v>
      </c>
      <c r="H83" s="372">
        <v>0</v>
      </c>
      <c r="I83" s="372">
        <v>0</v>
      </c>
      <c r="J83" s="372">
        <v>0</v>
      </c>
      <c r="K83" s="372">
        <v>0</v>
      </c>
      <c r="L83" s="372">
        <v>0</v>
      </c>
      <c r="M83" s="372">
        <v>0</v>
      </c>
      <c r="N83" s="369">
        <f t="shared" si="1"/>
        <v>0</v>
      </c>
      <c r="O83" s="373">
        <v>1</v>
      </c>
      <c r="P83" s="364">
        <v>0.0051692943913155855</v>
      </c>
    </row>
    <row r="84" spans="1:16" ht="12.75">
      <c r="A84" s="508" t="s">
        <v>178</v>
      </c>
      <c r="B84" s="519" t="s">
        <v>499</v>
      </c>
      <c r="C84" s="371">
        <v>0</v>
      </c>
      <c r="D84" s="372">
        <v>1</v>
      </c>
      <c r="E84" s="372">
        <v>0</v>
      </c>
      <c r="F84" s="372">
        <v>1</v>
      </c>
      <c r="G84" s="372">
        <v>0</v>
      </c>
      <c r="H84" s="372">
        <v>0</v>
      </c>
      <c r="I84" s="372">
        <v>0</v>
      </c>
      <c r="J84" s="372">
        <v>2</v>
      </c>
      <c r="K84" s="372">
        <v>0</v>
      </c>
      <c r="L84" s="372">
        <v>0</v>
      </c>
      <c r="M84" s="372">
        <v>0</v>
      </c>
      <c r="N84" s="369">
        <f t="shared" si="1"/>
        <v>0</v>
      </c>
      <c r="O84" s="373">
        <v>4</v>
      </c>
      <c r="P84" s="364">
        <v>0.020677177565262342</v>
      </c>
    </row>
    <row r="85" spans="1:16" ht="12.75">
      <c r="A85" s="508" t="s">
        <v>132</v>
      </c>
      <c r="B85" s="519" t="s">
        <v>500</v>
      </c>
      <c r="C85" s="371">
        <v>0</v>
      </c>
      <c r="D85" s="372">
        <v>0</v>
      </c>
      <c r="E85" s="372">
        <v>0</v>
      </c>
      <c r="F85" s="372">
        <v>0</v>
      </c>
      <c r="G85" s="372">
        <v>0</v>
      </c>
      <c r="H85" s="372">
        <v>0</v>
      </c>
      <c r="I85" s="372">
        <v>0</v>
      </c>
      <c r="J85" s="372">
        <v>0</v>
      </c>
      <c r="K85" s="372">
        <v>0</v>
      </c>
      <c r="L85" s="372">
        <v>0</v>
      </c>
      <c r="M85" s="372">
        <v>0</v>
      </c>
      <c r="N85" s="369">
        <f t="shared" si="1"/>
        <v>0</v>
      </c>
      <c r="O85" s="373">
        <v>0</v>
      </c>
      <c r="P85" s="364">
        <v>0</v>
      </c>
    </row>
    <row r="86" spans="1:16" ht="21">
      <c r="A86" s="508" t="s">
        <v>100</v>
      </c>
      <c r="B86" s="519" t="s">
        <v>501</v>
      </c>
      <c r="C86" s="371">
        <v>46</v>
      </c>
      <c r="D86" s="372">
        <v>42</v>
      </c>
      <c r="E86" s="372">
        <v>49</v>
      </c>
      <c r="F86" s="372">
        <v>47</v>
      </c>
      <c r="G86" s="372">
        <v>49</v>
      </c>
      <c r="H86" s="372">
        <v>53</v>
      </c>
      <c r="I86" s="372">
        <v>53</v>
      </c>
      <c r="J86" s="372">
        <v>53</v>
      </c>
      <c r="K86" s="372">
        <v>53</v>
      </c>
      <c r="L86" s="372">
        <v>47</v>
      </c>
      <c r="M86" s="372">
        <v>48</v>
      </c>
      <c r="N86" s="369">
        <f t="shared" si="1"/>
        <v>43</v>
      </c>
      <c r="O86" s="373">
        <v>583</v>
      </c>
      <c r="P86" s="364">
        <v>3.0136986301369864</v>
      </c>
    </row>
    <row r="87" spans="1:16" ht="12.75">
      <c r="A87" s="508" t="s">
        <v>239</v>
      </c>
      <c r="B87" s="519" t="s">
        <v>502</v>
      </c>
      <c r="C87" s="371">
        <v>0</v>
      </c>
      <c r="D87" s="372">
        <v>0</v>
      </c>
      <c r="E87" s="372">
        <v>0</v>
      </c>
      <c r="F87" s="372">
        <v>0</v>
      </c>
      <c r="G87" s="372">
        <v>0</v>
      </c>
      <c r="H87" s="372">
        <v>0</v>
      </c>
      <c r="I87" s="372">
        <v>3</v>
      </c>
      <c r="J87" s="372">
        <v>4</v>
      </c>
      <c r="K87" s="372">
        <v>2</v>
      </c>
      <c r="L87" s="372">
        <v>0</v>
      </c>
      <c r="M87" s="372">
        <v>0</v>
      </c>
      <c r="N87" s="369">
        <f t="shared" si="1"/>
        <v>0</v>
      </c>
      <c r="O87" s="373">
        <v>9</v>
      </c>
      <c r="P87" s="364">
        <v>0.046523649521840266</v>
      </c>
    </row>
    <row r="88" spans="1:16" ht="12.75">
      <c r="A88" s="508" t="s">
        <v>101</v>
      </c>
      <c r="B88" s="519" t="s">
        <v>503</v>
      </c>
      <c r="C88" s="371">
        <v>17</v>
      </c>
      <c r="D88" s="372">
        <v>15</v>
      </c>
      <c r="E88" s="372">
        <v>20</v>
      </c>
      <c r="F88" s="372">
        <v>21</v>
      </c>
      <c r="G88" s="372">
        <v>18</v>
      </c>
      <c r="H88" s="372">
        <v>21</v>
      </c>
      <c r="I88" s="372">
        <v>22</v>
      </c>
      <c r="J88" s="372">
        <v>25</v>
      </c>
      <c r="K88" s="372">
        <v>21</v>
      </c>
      <c r="L88" s="372">
        <v>20</v>
      </c>
      <c r="M88" s="372">
        <v>14</v>
      </c>
      <c r="N88" s="369">
        <f t="shared" si="1"/>
        <v>24</v>
      </c>
      <c r="O88" s="373">
        <v>238</v>
      </c>
      <c r="P88" s="364">
        <v>1.2302920651331093</v>
      </c>
    </row>
    <row r="89" spans="1:16" ht="12.75">
      <c r="A89" s="508" t="s">
        <v>240</v>
      </c>
      <c r="B89" s="519" t="s">
        <v>504</v>
      </c>
      <c r="C89" s="371">
        <v>0</v>
      </c>
      <c r="D89" s="372">
        <v>0</v>
      </c>
      <c r="E89" s="372">
        <v>0</v>
      </c>
      <c r="F89" s="372">
        <v>0</v>
      </c>
      <c r="G89" s="372">
        <v>0</v>
      </c>
      <c r="H89" s="372">
        <v>0</v>
      </c>
      <c r="I89" s="372">
        <v>6</v>
      </c>
      <c r="J89" s="372">
        <v>5</v>
      </c>
      <c r="K89" s="372">
        <v>3</v>
      </c>
      <c r="L89" s="372">
        <v>0</v>
      </c>
      <c r="M89" s="372">
        <v>0</v>
      </c>
      <c r="N89" s="369">
        <f t="shared" si="1"/>
        <v>0</v>
      </c>
      <c r="O89" s="373">
        <v>14</v>
      </c>
      <c r="P89" s="364">
        <v>0.07237012147841819</v>
      </c>
    </row>
    <row r="90" spans="1:16" ht="12.75">
      <c r="A90" s="508" t="s">
        <v>268</v>
      </c>
      <c r="B90" s="519" t="s">
        <v>505</v>
      </c>
      <c r="C90" s="371">
        <v>0</v>
      </c>
      <c r="D90" s="372">
        <v>0</v>
      </c>
      <c r="E90" s="372">
        <v>0</v>
      </c>
      <c r="F90" s="372">
        <v>0</v>
      </c>
      <c r="G90" s="372">
        <v>0</v>
      </c>
      <c r="H90" s="372">
        <v>0</v>
      </c>
      <c r="I90" s="372">
        <v>0</v>
      </c>
      <c r="J90" s="372">
        <v>0</v>
      </c>
      <c r="K90" s="372">
        <v>0</v>
      </c>
      <c r="L90" s="372">
        <v>0</v>
      </c>
      <c r="M90" s="372">
        <v>0</v>
      </c>
      <c r="N90" s="369">
        <v>0</v>
      </c>
      <c r="O90" s="373">
        <v>0</v>
      </c>
      <c r="P90" s="364">
        <v>0</v>
      </c>
    </row>
    <row r="91" spans="1:16" ht="12.75">
      <c r="A91" s="508" t="s">
        <v>102</v>
      </c>
      <c r="B91" s="519" t="s">
        <v>506</v>
      </c>
      <c r="C91" s="371">
        <v>1</v>
      </c>
      <c r="D91" s="372">
        <v>0</v>
      </c>
      <c r="E91" s="372">
        <v>0</v>
      </c>
      <c r="F91" s="372">
        <v>5</v>
      </c>
      <c r="G91" s="372">
        <v>3</v>
      </c>
      <c r="H91" s="372">
        <v>5</v>
      </c>
      <c r="I91" s="372">
        <v>4</v>
      </c>
      <c r="J91" s="372">
        <v>5</v>
      </c>
      <c r="K91" s="372">
        <v>4</v>
      </c>
      <c r="L91" s="372">
        <v>3</v>
      </c>
      <c r="M91" s="372">
        <v>1</v>
      </c>
      <c r="N91" s="369">
        <f t="shared" si="1"/>
        <v>0</v>
      </c>
      <c r="O91" s="373">
        <v>31</v>
      </c>
      <c r="P91" s="364">
        <v>0.16024812613078315</v>
      </c>
    </row>
    <row r="92" spans="1:16" ht="12.75">
      <c r="A92" s="508" t="s">
        <v>198</v>
      </c>
      <c r="B92" s="519" t="s">
        <v>507</v>
      </c>
      <c r="C92" s="371">
        <v>0</v>
      </c>
      <c r="D92" s="372">
        <v>0</v>
      </c>
      <c r="E92" s="372">
        <v>1</v>
      </c>
      <c r="F92" s="372">
        <v>0</v>
      </c>
      <c r="G92" s="372">
        <v>0</v>
      </c>
      <c r="H92" s="372">
        <v>0</v>
      </c>
      <c r="I92" s="372">
        <v>1</v>
      </c>
      <c r="J92" s="372">
        <v>2</v>
      </c>
      <c r="K92" s="372">
        <v>0</v>
      </c>
      <c r="L92" s="372">
        <v>2</v>
      </c>
      <c r="M92" s="372">
        <v>0</v>
      </c>
      <c r="N92" s="369">
        <f t="shared" si="1"/>
        <v>0</v>
      </c>
      <c r="O92" s="373">
        <v>6</v>
      </c>
      <c r="P92" s="364">
        <v>0.031015766347893513</v>
      </c>
    </row>
    <row r="93" spans="1:16" ht="21">
      <c r="A93" s="508" t="s">
        <v>179</v>
      </c>
      <c r="B93" s="519" t="s">
        <v>508</v>
      </c>
      <c r="C93" s="371">
        <v>0</v>
      </c>
      <c r="D93" s="372">
        <v>1</v>
      </c>
      <c r="E93" s="372">
        <v>0</v>
      </c>
      <c r="F93" s="372">
        <v>0</v>
      </c>
      <c r="G93" s="372">
        <v>0</v>
      </c>
      <c r="H93" s="372">
        <v>0</v>
      </c>
      <c r="I93" s="372">
        <v>0</v>
      </c>
      <c r="J93" s="372">
        <v>0</v>
      </c>
      <c r="K93" s="372">
        <v>0</v>
      </c>
      <c r="L93" s="372">
        <v>0</v>
      </c>
      <c r="M93" s="372">
        <v>0</v>
      </c>
      <c r="N93" s="369">
        <f t="shared" si="1"/>
        <v>0</v>
      </c>
      <c r="O93" s="373">
        <v>1</v>
      </c>
      <c r="P93" s="364">
        <v>0.0051692943913155855</v>
      </c>
    </row>
    <row r="94" spans="1:16" ht="12.75">
      <c r="A94" s="508" t="s">
        <v>103</v>
      </c>
      <c r="B94" s="519" t="s">
        <v>509</v>
      </c>
      <c r="C94" s="371">
        <v>2</v>
      </c>
      <c r="D94" s="372">
        <v>1</v>
      </c>
      <c r="E94" s="372">
        <v>1</v>
      </c>
      <c r="F94" s="372">
        <v>0</v>
      </c>
      <c r="G94" s="372">
        <v>0</v>
      </c>
      <c r="H94" s="372">
        <v>0</v>
      </c>
      <c r="I94" s="372">
        <v>0</v>
      </c>
      <c r="J94" s="372">
        <v>3</v>
      </c>
      <c r="K94" s="372">
        <v>1</v>
      </c>
      <c r="L94" s="372">
        <v>1</v>
      </c>
      <c r="M94" s="372">
        <v>0</v>
      </c>
      <c r="N94" s="369">
        <f t="shared" si="1"/>
        <v>0</v>
      </c>
      <c r="O94" s="373">
        <v>9</v>
      </c>
      <c r="P94" s="364">
        <v>0.046523649521840266</v>
      </c>
    </row>
    <row r="95" spans="1:16" ht="12.75">
      <c r="A95" s="508" t="s">
        <v>104</v>
      </c>
      <c r="B95" s="519" t="s">
        <v>510</v>
      </c>
      <c r="C95" s="371">
        <v>0</v>
      </c>
      <c r="D95" s="372">
        <v>0</v>
      </c>
      <c r="E95" s="372">
        <v>0</v>
      </c>
      <c r="F95" s="372">
        <v>0</v>
      </c>
      <c r="G95" s="372">
        <v>0</v>
      </c>
      <c r="H95" s="372">
        <v>0</v>
      </c>
      <c r="I95" s="372">
        <v>0</v>
      </c>
      <c r="J95" s="372">
        <v>0</v>
      </c>
      <c r="K95" s="372">
        <v>0</v>
      </c>
      <c r="L95" s="372">
        <v>0</v>
      </c>
      <c r="M95" s="372">
        <v>0</v>
      </c>
      <c r="N95" s="369">
        <f t="shared" si="1"/>
        <v>0</v>
      </c>
      <c r="O95" s="373">
        <v>0</v>
      </c>
      <c r="P95" s="364">
        <v>0</v>
      </c>
    </row>
    <row r="96" spans="1:16" ht="21">
      <c r="A96" s="508" t="s">
        <v>262</v>
      </c>
      <c r="B96" s="519" t="s">
        <v>511</v>
      </c>
      <c r="C96" s="371">
        <v>0</v>
      </c>
      <c r="D96" s="372">
        <v>0</v>
      </c>
      <c r="E96" s="372">
        <v>0</v>
      </c>
      <c r="F96" s="372">
        <v>0</v>
      </c>
      <c r="G96" s="372">
        <v>0</v>
      </c>
      <c r="H96" s="372">
        <v>0</v>
      </c>
      <c r="I96" s="372">
        <v>0</v>
      </c>
      <c r="J96" s="372">
        <v>0</v>
      </c>
      <c r="K96" s="372">
        <v>0</v>
      </c>
      <c r="L96" s="372">
        <v>0</v>
      </c>
      <c r="M96" s="372">
        <v>0</v>
      </c>
      <c r="N96" s="369">
        <f t="shared" si="1"/>
        <v>0</v>
      </c>
      <c r="O96" s="373">
        <v>0</v>
      </c>
      <c r="P96" s="364">
        <v>0</v>
      </c>
    </row>
    <row r="97" spans="1:16" ht="12.75">
      <c r="A97" s="508" t="s">
        <v>223</v>
      </c>
      <c r="B97" s="519" t="s">
        <v>512</v>
      </c>
      <c r="C97" s="371">
        <v>0</v>
      </c>
      <c r="D97" s="372">
        <v>0</v>
      </c>
      <c r="E97" s="372">
        <v>0</v>
      </c>
      <c r="F97" s="372">
        <v>0</v>
      </c>
      <c r="G97" s="372">
        <v>1</v>
      </c>
      <c r="H97" s="372">
        <v>0</v>
      </c>
      <c r="I97" s="372">
        <v>0</v>
      </c>
      <c r="J97" s="372">
        <v>0</v>
      </c>
      <c r="K97" s="372">
        <v>0</v>
      </c>
      <c r="L97" s="372">
        <v>0</v>
      </c>
      <c r="M97" s="372">
        <v>0</v>
      </c>
      <c r="N97" s="369">
        <f t="shared" si="1"/>
        <v>0</v>
      </c>
      <c r="O97" s="373">
        <v>1</v>
      </c>
      <c r="P97" s="364">
        <v>0.0051692943913155855</v>
      </c>
    </row>
    <row r="98" spans="1:16" ht="12.75">
      <c r="A98" s="508" t="s">
        <v>241</v>
      </c>
      <c r="B98" s="519" t="s">
        <v>513</v>
      </c>
      <c r="C98" s="371">
        <v>0</v>
      </c>
      <c r="D98" s="372">
        <v>0</v>
      </c>
      <c r="E98" s="372">
        <v>0</v>
      </c>
      <c r="F98" s="372">
        <v>0</v>
      </c>
      <c r="G98" s="372">
        <v>0</v>
      </c>
      <c r="H98" s="372">
        <v>0</v>
      </c>
      <c r="I98" s="372">
        <v>0</v>
      </c>
      <c r="J98" s="372">
        <v>1</v>
      </c>
      <c r="K98" s="372">
        <v>0</v>
      </c>
      <c r="L98" s="372">
        <v>0</v>
      </c>
      <c r="M98" s="372">
        <v>0</v>
      </c>
      <c r="N98" s="369">
        <f t="shared" si="1"/>
        <v>0</v>
      </c>
      <c r="O98" s="373">
        <v>1</v>
      </c>
      <c r="P98" s="364">
        <v>0.0051692943913155855</v>
      </c>
    </row>
    <row r="99" spans="1:16" ht="12.75">
      <c r="A99" s="508" t="s">
        <v>105</v>
      </c>
      <c r="B99" s="519" t="s">
        <v>514</v>
      </c>
      <c r="C99" s="371">
        <v>34</v>
      </c>
      <c r="D99" s="372">
        <v>28</v>
      </c>
      <c r="E99" s="372">
        <v>36</v>
      </c>
      <c r="F99" s="372">
        <v>44</v>
      </c>
      <c r="G99" s="372">
        <v>46</v>
      </c>
      <c r="H99" s="372">
        <v>49</v>
      </c>
      <c r="I99" s="372">
        <v>53</v>
      </c>
      <c r="J99" s="372">
        <v>52</v>
      </c>
      <c r="K99" s="372">
        <v>46</v>
      </c>
      <c r="L99" s="372">
        <v>42</v>
      </c>
      <c r="M99" s="372">
        <v>41</v>
      </c>
      <c r="N99" s="369">
        <f t="shared" si="1"/>
        <v>33</v>
      </c>
      <c r="O99" s="373">
        <v>504</v>
      </c>
      <c r="P99" s="364">
        <v>2.605324373223055</v>
      </c>
    </row>
    <row r="100" spans="1:16" ht="21">
      <c r="A100" s="508" t="s">
        <v>106</v>
      </c>
      <c r="B100" s="519" t="s">
        <v>515</v>
      </c>
      <c r="C100" s="371">
        <v>92</v>
      </c>
      <c r="D100" s="372">
        <v>47</v>
      </c>
      <c r="E100" s="372">
        <v>63</v>
      </c>
      <c r="F100" s="372">
        <v>64</v>
      </c>
      <c r="G100" s="372">
        <v>61</v>
      </c>
      <c r="H100" s="372">
        <v>54</v>
      </c>
      <c r="I100" s="372">
        <v>72</v>
      </c>
      <c r="J100" s="372">
        <v>61</v>
      </c>
      <c r="K100" s="372">
        <v>83</v>
      </c>
      <c r="L100" s="372">
        <v>67</v>
      </c>
      <c r="M100" s="372">
        <v>55</v>
      </c>
      <c r="N100" s="369">
        <f t="shared" si="1"/>
        <v>146</v>
      </c>
      <c r="O100" s="373">
        <v>865</v>
      </c>
      <c r="P100" s="364">
        <v>4.471439648487982</v>
      </c>
    </row>
    <row r="101" spans="1:16" ht="12.75">
      <c r="A101" s="508" t="s">
        <v>224</v>
      </c>
      <c r="B101" s="519" t="s">
        <v>516</v>
      </c>
      <c r="C101" s="371">
        <v>0</v>
      </c>
      <c r="D101" s="372">
        <v>0</v>
      </c>
      <c r="E101" s="372">
        <v>0</v>
      </c>
      <c r="F101" s="372">
        <v>0</v>
      </c>
      <c r="G101" s="372">
        <v>1</v>
      </c>
      <c r="H101" s="372">
        <v>0</v>
      </c>
      <c r="I101" s="372">
        <v>0</v>
      </c>
      <c r="J101" s="372">
        <v>0</v>
      </c>
      <c r="K101" s="372">
        <v>1</v>
      </c>
      <c r="L101" s="372">
        <v>1</v>
      </c>
      <c r="M101" s="372">
        <v>0</v>
      </c>
      <c r="N101" s="369">
        <f t="shared" si="1"/>
        <v>0</v>
      </c>
      <c r="O101" s="373">
        <v>3</v>
      </c>
      <c r="P101" s="364">
        <v>0.015507883173946756</v>
      </c>
    </row>
    <row r="102" spans="1:16" ht="12.75">
      <c r="A102" s="508" t="s">
        <v>214</v>
      </c>
      <c r="B102" s="519" t="s">
        <v>517</v>
      </c>
      <c r="C102" s="371">
        <v>0</v>
      </c>
      <c r="D102" s="372">
        <v>0</v>
      </c>
      <c r="E102" s="372">
        <v>0</v>
      </c>
      <c r="F102" s="372">
        <v>0</v>
      </c>
      <c r="G102" s="372">
        <v>0</v>
      </c>
      <c r="H102" s="372">
        <v>0</v>
      </c>
      <c r="I102" s="372">
        <v>0</v>
      </c>
      <c r="J102" s="372">
        <v>0</v>
      </c>
      <c r="K102" s="372">
        <v>0</v>
      </c>
      <c r="L102" s="372">
        <v>0</v>
      </c>
      <c r="M102" s="372">
        <v>0</v>
      </c>
      <c r="N102" s="369">
        <f t="shared" si="1"/>
        <v>0</v>
      </c>
      <c r="O102" s="373">
        <v>0</v>
      </c>
      <c r="P102" s="364">
        <v>0</v>
      </c>
    </row>
    <row r="103" spans="1:16" ht="12.75">
      <c r="A103" s="508" t="s">
        <v>199</v>
      </c>
      <c r="B103" s="519" t="s">
        <v>518</v>
      </c>
      <c r="C103" s="371">
        <v>0</v>
      </c>
      <c r="D103" s="372">
        <v>0</v>
      </c>
      <c r="E103" s="372">
        <v>1</v>
      </c>
      <c r="F103" s="372">
        <v>0</v>
      </c>
      <c r="G103" s="372">
        <v>0</v>
      </c>
      <c r="H103" s="372">
        <v>2</v>
      </c>
      <c r="I103" s="372">
        <v>1</v>
      </c>
      <c r="J103" s="372">
        <v>2</v>
      </c>
      <c r="K103" s="372">
        <v>3</v>
      </c>
      <c r="L103" s="372">
        <v>0</v>
      </c>
      <c r="M103" s="372">
        <v>0</v>
      </c>
      <c r="N103" s="369">
        <f t="shared" si="1"/>
        <v>0</v>
      </c>
      <c r="O103" s="373">
        <v>9</v>
      </c>
      <c r="P103" s="364">
        <v>0.046523649521840266</v>
      </c>
    </row>
    <row r="104" spans="1:16" ht="12.75">
      <c r="A104" s="508" t="s">
        <v>107</v>
      </c>
      <c r="B104" s="519" t="s">
        <v>519</v>
      </c>
      <c r="C104" s="371">
        <v>5</v>
      </c>
      <c r="D104" s="372">
        <v>5</v>
      </c>
      <c r="E104" s="372">
        <v>4</v>
      </c>
      <c r="F104" s="372">
        <v>2</v>
      </c>
      <c r="G104" s="372">
        <v>3</v>
      </c>
      <c r="H104" s="372">
        <v>5</v>
      </c>
      <c r="I104" s="372">
        <v>4</v>
      </c>
      <c r="J104" s="372">
        <v>4</v>
      </c>
      <c r="K104" s="372">
        <v>4</v>
      </c>
      <c r="L104" s="372">
        <v>5</v>
      </c>
      <c r="M104" s="372">
        <v>4</v>
      </c>
      <c r="N104" s="369">
        <f t="shared" si="1"/>
        <v>4</v>
      </c>
      <c r="O104" s="373">
        <v>49</v>
      </c>
      <c r="P104" s="364">
        <v>0.2532954251744637</v>
      </c>
    </row>
    <row r="105" spans="1:16" ht="12.75">
      <c r="A105" s="508" t="s">
        <v>108</v>
      </c>
      <c r="B105" s="519" t="s">
        <v>520</v>
      </c>
      <c r="C105" s="371">
        <v>5</v>
      </c>
      <c r="D105" s="372">
        <v>3</v>
      </c>
      <c r="E105" s="372">
        <v>6</v>
      </c>
      <c r="F105" s="372">
        <v>6</v>
      </c>
      <c r="G105" s="372">
        <v>5</v>
      </c>
      <c r="H105" s="372">
        <v>6</v>
      </c>
      <c r="I105" s="372">
        <v>7</v>
      </c>
      <c r="J105" s="372">
        <v>7</v>
      </c>
      <c r="K105" s="372">
        <v>9</v>
      </c>
      <c r="L105" s="372">
        <v>7</v>
      </c>
      <c r="M105" s="372">
        <v>4</v>
      </c>
      <c r="N105" s="369">
        <f t="shared" si="1"/>
        <v>6</v>
      </c>
      <c r="O105" s="373">
        <v>71</v>
      </c>
      <c r="P105" s="364">
        <v>0.36701990178340654</v>
      </c>
    </row>
    <row r="106" spans="1:16" ht="12.75">
      <c r="A106" s="508" t="s">
        <v>109</v>
      </c>
      <c r="B106" s="519" t="s">
        <v>521</v>
      </c>
      <c r="C106" s="371">
        <v>0</v>
      </c>
      <c r="D106" s="372">
        <v>0</v>
      </c>
      <c r="E106" s="372">
        <v>0</v>
      </c>
      <c r="F106" s="372">
        <v>0</v>
      </c>
      <c r="G106" s="372">
        <v>0</v>
      </c>
      <c r="H106" s="372">
        <v>0</v>
      </c>
      <c r="I106" s="372">
        <v>0</v>
      </c>
      <c r="J106" s="372">
        <v>0</v>
      </c>
      <c r="K106" s="372">
        <v>0</v>
      </c>
      <c r="L106" s="372">
        <v>0</v>
      </c>
      <c r="M106" s="372">
        <v>0</v>
      </c>
      <c r="N106" s="369">
        <f t="shared" si="1"/>
        <v>0</v>
      </c>
      <c r="O106" s="373">
        <v>0</v>
      </c>
      <c r="P106" s="364">
        <v>0</v>
      </c>
    </row>
    <row r="107" spans="1:16" ht="12.75">
      <c r="A107" s="508" t="s">
        <v>110</v>
      </c>
      <c r="B107" s="519" t="s">
        <v>522</v>
      </c>
      <c r="C107" s="371">
        <v>1</v>
      </c>
      <c r="D107" s="372">
        <v>1</v>
      </c>
      <c r="E107" s="372">
        <v>0</v>
      </c>
      <c r="F107" s="372">
        <v>0</v>
      </c>
      <c r="G107" s="372">
        <v>0</v>
      </c>
      <c r="H107" s="372">
        <v>0</v>
      </c>
      <c r="I107" s="372">
        <v>0</v>
      </c>
      <c r="J107" s="372">
        <v>0</v>
      </c>
      <c r="K107" s="372">
        <v>2</v>
      </c>
      <c r="L107" s="372">
        <v>0</v>
      </c>
      <c r="M107" s="372">
        <v>0</v>
      </c>
      <c r="N107" s="369">
        <f t="shared" si="1"/>
        <v>0</v>
      </c>
      <c r="O107" s="373">
        <v>4</v>
      </c>
      <c r="P107" s="364">
        <v>0.020677177565262342</v>
      </c>
    </row>
    <row r="108" spans="1:16" ht="12.75">
      <c r="A108" s="508" t="s">
        <v>242</v>
      </c>
      <c r="B108" s="519" t="s">
        <v>523</v>
      </c>
      <c r="C108" s="371">
        <v>0</v>
      </c>
      <c r="D108" s="372">
        <v>0</v>
      </c>
      <c r="E108" s="372">
        <v>0</v>
      </c>
      <c r="F108" s="372">
        <v>0</v>
      </c>
      <c r="G108" s="372">
        <v>0</v>
      </c>
      <c r="H108" s="372">
        <v>0</v>
      </c>
      <c r="I108" s="372">
        <v>1</v>
      </c>
      <c r="J108" s="372">
        <v>1</v>
      </c>
      <c r="K108" s="372">
        <v>0</v>
      </c>
      <c r="L108" s="372">
        <v>0</v>
      </c>
      <c r="M108" s="372">
        <v>0</v>
      </c>
      <c r="N108" s="369">
        <f t="shared" si="1"/>
        <v>0</v>
      </c>
      <c r="O108" s="373">
        <v>2</v>
      </c>
      <c r="P108" s="364">
        <v>0.010338588782631171</v>
      </c>
    </row>
    <row r="109" spans="1:16" ht="12.75">
      <c r="A109" s="508" t="s">
        <v>111</v>
      </c>
      <c r="B109" s="519" t="s">
        <v>524</v>
      </c>
      <c r="C109" s="371">
        <v>5</v>
      </c>
      <c r="D109" s="372">
        <v>3</v>
      </c>
      <c r="E109" s="372">
        <v>5</v>
      </c>
      <c r="F109" s="372">
        <v>2</v>
      </c>
      <c r="G109" s="372">
        <v>2</v>
      </c>
      <c r="H109" s="372">
        <v>1</v>
      </c>
      <c r="I109" s="372">
        <v>2</v>
      </c>
      <c r="J109" s="372">
        <v>1</v>
      </c>
      <c r="K109" s="372">
        <v>0</v>
      </c>
      <c r="L109" s="372">
        <v>3</v>
      </c>
      <c r="M109" s="372">
        <v>19</v>
      </c>
      <c r="N109" s="369">
        <f t="shared" si="1"/>
        <v>18</v>
      </c>
      <c r="O109" s="373">
        <v>61</v>
      </c>
      <c r="P109" s="364">
        <v>0.3153269578702507</v>
      </c>
    </row>
    <row r="110" spans="1:16" ht="12.75">
      <c r="A110" s="508" t="s">
        <v>225</v>
      </c>
      <c r="B110" s="519" t="s">
        <v>525</v>
      </c>
      <c r="C110" s="371">
        <v>0</v>
      </c>
      <c r="D110" s="372">
        <v>0</v>
      </c>
      <c r="E110" s="372">
        <v>0</v>
      </c>
      <c r="F110" s="372">
        <v>0</v>
      </c>
      <c r="G110" s="372">
        <v>0</v>
      </c>
      <c r="H110" s="372">
        <v>0</v>
      </c>
      <c r="I110" s="372">
        <v>0</v>
      </c>
      <c r="J110" s="372">
        <v>2</v>
      </c>
      <c r="K110" s="372">
        <v>0</v>
      </c>
      <c r="L110" s="372">
        <v>0</v>
      </c>
      <c r="M110" s="372">
        <v>1</v>
      </c>
      <c r="N110" s="369">
        <f t="shared" si="1"/>
        <v>0</v>
      </c>
      <c r="O110" s="373">
        <v>3</v>
      </c>
      <c r="P110" s="364">
        <v>0.015507883173946756</v>
      </c>
    </row>
    <row r="111" spans="1:16" ht="13.5" thickBot="1">
      <c r="A111" s="509" t="s">
        <v>215</v>
      </c>
      <c r="B111" s="522" t="s">
        <v>526</v>
      </c>
      <c r="C111" s="479">
        <v>0</v>
      </c>
      <c r="D111" s="480">
        <v>0</v>
      </c>
      <c r="E111" s="480">
        <v>0</v>
      </c>
      <c r="F111" s="480">
        <v>5</v>
      </c>
      <c r="G111" s="480">
        <v>0</v>
      </c>
      <c r="H111" s="480">
        <v>0</v>
      </c>
      <c r="I111" s="480">
        <v>0</v>
      </c>
      <c r="J111" s="480">
        <v>0</v>
      </c>
      <c r="K111" s="480">
        <v>0</v>
      </c>
      <c r="L111" s="480">
        <v>4</v>
      </c>
      <c r="M111" s="480">
        <v>0</v>
      </c>
      <c r="N111" s="539">
        <f t="shared" si="1"/>
        <v>0</v>
      </c>
      <c r="O111" s="481">
        <v>9</v>
      </c>
      <c r="P111" s="482">
        <v>0.046523649521840266</v>
      </c>
    </row>
    <row r="112" spans="1:36" s="4" customFormat="1" ht="18.75">
      <c r="A112" s="6" t="s">
        <v>385</v>
      </c>
      <c r="B112" s="6"/>
      <c r="D112" s="28"/>
      <c r="F112" s="7"/>
      <c r="G112" s="7"/>
      <c r="P112" s="11"/>
      <c r="Q112" s="191"/>
      <c r="R112" s="191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s="4" customFormat="1" ht="12.75">
      <c r="A113" s="12" t="s">
        <v>369</v>
      </c>
      <c r="B113" s="12"/>
      <c r="D113" s="28"/>
      <c r="F113" s="7"/>
      <c r="G113" s="7"/>
      <c r="P113" s="11"/>
      <c r="Q113" s="191"/>
      <c r="R113" s="191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2" ht="12.75">
      <c r="A114" s="4" t="s">
        <v>623</v>
      </c>
      <c r="B114" s="4"/>
    </row>
    <row r="115" ht="9.75" customHeight="1" thickBot="1"/>
    <row r="116" spans="3:16" ht="13.5" thickBot="1">
      <c r="C116" s="577">
        <v>2007</v>
      </c>
      <c r="D116" s="578"/>
      <c r="E116" s="578"/>
      <c r="F116" s="578"/>
      <c r="G116" s="578"/>
      <c r="H116" s="578"/>
      <c r="I116" s="578"/>
      <c r="J116" s="578"/>
      <c r="K116" s="578"/>
      <c r="L116" s="578"/>
      <c r="M116" s="578"/>
      <c r="N116" s="578"/>
      <c r="O116" s="578"/>
      <c r="P116" s="585"/>
    </row>
    <row r="117" spans="1:16" ht="48" thickBot="1">
      <c r="A117" s="73" t="s">
        <v>383</v>
      </c>
      <c r="B117" s="73" t="s">
        <v>426</v>
      </c>
      <c r="C117" s="497" t="s">
        <v>33</v>
      </c>
      <c r="D117" s="82" t="s">
        <v>45</v>
      </c>
      <c r="E117" s="82" t="s">
        <v>34</v>
      </c>
      <c r="F117" s="82" t="s">
        <v>35</v>
      </c>
      <c r="G117" s="82" t="s">
        <v>36</v>
      </c>
      <c r="H117" s="82" t="s">
        <v>37</v>
      </c>
      <c r="I117" s="82" t="s">
        <v>38</v>
      </c>
      <c r="J117" s="82" t="s">
        <v>39</v>
      </c>
      <c r="K117" s="82" t="s">
        <v>40</v>
      </c>
      <c r="L117" s="82" t="s">
        <v>41</v>
      </c>
      <c r="M117" s="82" t="s">
        <v>42</v>
      </c>
      <c r="N117" s="81" t="s">
        <v>43</v>
      </c>
      <c r="O117" s="478" t="s">
        <v>44</v>
      </c>
      <c r="P117" s="73" t="s">
        <v>382</v>
      </c>
    </row>
    <row r="118" spans="1:16" ht="21">
      <c r="A118" s="517" t="s">
        <v>112</v>
      </c>
      <c r="B118" s="528" t="s">
        <v>527</v>
      </c>
      <c r="C118" s="367">
        <v>2</v>
      </c>
      <c r="D118" s="368">
        <v>2</v>
      </c>
      <c r="E118" s="368">
        <v>6</v>
      </c>
      <c r="F118" s="368">
        <v>2</v>
      </c>
      <c r="G118" s="368">
        <v>1</v>
      </c>
      <c r="H118" s="368">
        <v>1</v>
      </c>
      <c r="I118" s="368">
        <v>4</v>
      </c>
      <c r="J118" s="368">
        <v>4</v>
      </c>
      <c r="K118" s="368">
        <v>1</v>
      </c>
      <c r="L118" s="368">
        <v>3</v>
      </c>
      <c r="M118" s="368">
        <v>2</v>
      </c>
      <c r="N118" s="369">
        <f aca="true" t="shared" si="2" ref="N118:N126">O118-(C118+D118+E118+F118+G118+H118+I118+J118+K118+L118+M118)</f>
        <v>3</v>
      </c>
      <c r="O118" s="370">
        <v>31</v>
      </c>
      <c r="P118" s="484">
        <v>0.16024812613078315</v>
      </c>
    </row>
    <row r="119" spans="1:16" ht="12.75">
      <c r="A119" s="508" t="s">
        <v>113</v>
      </c>
      <c r="B119" s="519" t="s">
        <v>528</v>
      </c>
      <c r="C119" s="371">
        <v>94</v>
      </c>
      <c r="D119" s="372">
        <v>80</v>
      </c>
      <c r="E119" s="372">
        <v>87</v>
      </c>
      <c r="F119" s="372">
        <v>86</v>
      </c>
      <c r="G119" s="372">
        <v>106</v>
      </c>
      <c r="H119" s="372">
        <v>90</v>
      </c>
      <c r="I119" s="372">
        <v>107</v>
      </c>
      <c r="J119" s="372">
        <v>115</v>
      </c>
      <c r="K119" s="372">
        <v>103</v>
      </c>
      <c r="L119" s="372">
        <v>102</v>
      </c>
      <c r="M119" s="372">
        <v>107</v>
      </c>
      <c r="N119" s="369">
        <f t="shared" si="2"/>
        <v>120</v>
      </c>
      <c r="O119" s="373">
        <v>1197</v>
      </c>
      <c r="P119" s="364">
        <v>6.187645386404756</v>
      </c>
    </row>
    <row r="120" spans="1:16" ht="12.75">
      <c r="A120" s="508" t="s">
        <v>180</v>
      </c>
      <c r="B120" s="519" t="s">
        <v>529</v>
      </c>
      <c r="C120" s="371">
        <v>0</v>
      </c>
      <c r="D120" s="372">
        <v>1</v>
      </c>
      <c r="E120" s="372">
        <v>0</v>
      </c>
      <c r="F120" s="372">
        <v>0</v>
      </c>
      <c r="G120" s="372">
        <v>0</v>
      </c>
      <c r="H120" s="372">
        <v>0</v>
      </c>
      <c r="I120" s="372">
        <v>0</v>
      </c>
      <c r="J120" s="372">
        <v>0</v>
      </c>
      <c r="K120" s="372">
        <v>1</v>
      </c>
      <c r="L120" s="372">
        <v>0</v>
      </c>
      <c r="M120" s="372">
        <v>0</v>
      </c>
      <c r="N120" s="369">
        <f t="shared" si="2"/>
        <v>0</v>
      </c>
      <c r="O120" s="373">
        <v>2</v>
      </c>
      <c r="P120" s="364">
        <v>0.010338588782631171</v>
      </c>
    </row>
    <row r="121" spans="1:16" ht="12.75">
      <c r="A121" s="508" t="s">
        <v>114</v>
      </c>
      <c r="B121" s="519" t="s">
        <v>530</v>
      </c>
      <c r="C121" s="371">
        <v>13</v>
      </c>
      <c r="D121" s="372">
        <v>5</v>
      </c>
      <c r="E121" s="372">
        <v>14</v>
      </c>
      <c r="F121" s="372">
        <v>10</v>
      </c>
      <c r="G121" s="372">
        <v>9</v>
      </c>
      <c r="H121" s="372">
        <v>5</v>
      </c>
      <c r="I121" s="372">
        <v>6</v>
      </c>
      <c r="J121" s="372">
        <v>9</v>
      </c>
      <c r="K121" s="372">
        <v>11</v>
      </c>
      <c r="L121" s="372">
        <v>11</v>
      </c>
      <c r="M121" s="372">
        <v>6</v>
      </c>
      <c r="N121" s="369">
        <f t="shared" si="2"/>
        <v>8</v>
      </c>
      <c r="O121" s="373">
        <v>107</v>
      </c>
      <c r="P121" s="364">
        <v>0.5531144998707677</v>
      </c>
    </row>
    <row r="122" spans="1:16" ht="12.75">
      <c r="A122" s="508" t="s">
        <v>235</v>
      </c>
      <c r="B122" s="519" t="s">
        <v>531</v>
      </c>
      <c r="C122" s="371">
        <v>0</v>
      </c>
      <c r="D122" s="372">
        <v>0</v>
      </c>
      <c r="E122" s="372">
        <v>0</v>
      </c>
      <c r="F122" s="372">
        <v>0</v>
      </c>
      <c r="G122" s="372">
        <v>0</v>
      </c>
      <c r="H122" s="372">
        <v>0</v>
      </c>
      <c r="I122" s="372">
        <v>0</v>
      </c>
      <c r="J122" s="372">
        <v>0</v>
      </c>
      <c r="K122" s="372">
        <v>0</v>
      </c>
      <c r="L122" s="372">
        <v>0</v>
      </c>
      <c r="M122" s="372">
        <v>0</v>
      </c>
      <c r="N122" s="369">
        <f t="shared" si="2"/>
        <v>0</v>
      </c>
      <c r="O122" s="373">
        <v>0</v>
      </c>
      <c r="P122" s="364">
        <v>0</v>
      </c>
    </row>
    <row r="123" spans="1:16" ht="12.75">
      <c r="A123" s="508" t="s">
        <v>115</v>
      </c>
      <c r="B123" s="519" t="s">
        <v>532</v>
      </c>
      <c r="C123" s="371">
        <v>74</v>
      </c>
      <c r="D123" s="372">
        <v>59</v>
      </c>
      <c r="E123" s="372">
        <v>79</v>
      </c>
      <c r="F123" s="372">
        <v>75</v>
      </c>
      <c r="G123" s="372">
        <v>76</v>
      </c>
      <c r="H123" s="372">
        <v>67</v>
      </c>
      <c r="I123" s="372">
        <v>77</v>
      </c>
      <c r="J123" s="372">
        <v>69</v>
      </c>
      <c r="K123" s="372">
        <v>75</v>
      </c>
      <c r="L123" s="372">
        <v>73</v>
      </c>
      <c r="M123" s="372">
        <v>64</v>
      </c>
      <c r="N123" s="369">
        <f t="shared" si="2"/>
        <v>61</v>
      </c>
      <c r="O123" s="373">
        <v>849</v>
      </c>
      <c r="P123" s="364">
        <v>4.388730938226932</v>
      </c>
    </row>
    <row r="124" spans="1:16" ht="12.75">
      <c r="A124" s="508" t="s">
        <v>181</v>
      </c>
      <c r="B124" s="519" t="s">
        <v>533</v>
      </c>
      <c r="C124" s="371">
        <v>0</v>
      </c>
      <c r="D124" s="372">
        <v>1</v>
      </c>
      <c r="E124" s="372">
        <v>0</v>
      </c>
      <c r="F124" s="372">
        <v>0</v>
      </c>
      <c r="G124" s="372">
        <v>1</v>
      </c>
      <c r="H124" s="372">
        <v>0</v>
      </c>
      <c r="I124" s="372">
        <v>0</v>
      </c>
      <c r="J124" s="372">
        <v>0</v>
      </c>
      <c r="K124" s="372">
        <v>0</v>
      </c>
      <c r="L124" s="372">
        <v>0</v>
      </c>
      <c r="M124" s="372">
        <v>0</v>
      </c>
      <c r="N124" s="369">
        <f t="shared" si="2"/>
        <v>0</v>
      </c>
      <c r="O124" s="373">
        <v>2</v>
      </c>
      <c r="P124" s="364">
        <v>0.010338588782631171</v>
      </c>
    </row>
    <row r="125" spans="1:16" ht="12.75">
      <c r="A125" s="508" t="s">
        <v>200</v>
      </c>
      <c r="B125" s="519" t="s">
        <v>534</v>
      </c>
      <c r="C125" s="371">
        <v>0</v>
      </c>
      <c r="D125" s="372">
        <v>0</v>
      </c>
      <c r="E125" s="372">
        <v>0</v>
      </c>
      <c r="F125" s="372">
        <v>0</v>
      </c>
      <c r="G125" s="372">
        <v>0</v>
      </c>
      <c r="H125" s="372">
        <v>0</v>
      </c>
      <c r="I125" s="372">
        <v>0</v>
      </c>
      <c r="J125" s="372">
        <v>0</v>
      </c>
      <c r="K125" s="372">
        <v>0</v>
      </c>
      <c r="L125" s="372">
        <v>0</v>
      </c>
      <c r="M125" s="372">
        <v>0</v>
      </c>
      <c r="N125" s="369">
        <f t="shared" si="2"/>
        <v>0</v>
      </c>
      <c r="O125" s="373">
        <v>0</v>
      </c>
      <c r="P125" s="364">
        <v>0</v>
      </c>
    </row>
    <row r="126" spans="1:16" ht="12.75">
      <c r="A126" s="508" t="s">
        <v>182</v>
      </c>
      <c r="B126" s="519" t="s">
        <v>535</v>
      </c>
      <c r="C126" s="371">
        <v>0</v>
      </c>
      <c r="D126" s="372">
        <v>0</v>
      </c>
      <c r="E126" s="372">
        <v>0</v>
      </c>
      <c r="F126" s="372">
        <v>0</v>
      </c>
      <c r="G126" s="372">
        <v>0</v>
      </c>
      <c r="H126" s="372">
        <v>0</v>
      </c>
      <c r="I126" s="372">
        <v>0</v>
      </c>
      <c r="J126" s="372">
        <v>0</v>
      </c>
      <c r="K126" s="372">
        <v>0</v>
      </c>
      <c r="L126" s="372">
        <v>0</v>
      </c>
      <c r="M126" s="372">
        <v>0</v>
      </c>
      <c r="N126" s="538">
        <f t="shared" si="2"/>
        <v>0</v>
      </c>
      <c r="O126" s="373">
        <v>0</v>
      </c>
      <c r="P126" s="364">
        <v>0</v>
      </c>
    </row>
    <row r="127" spans="1:16" ht="12.75">
      <c r="A127" s="517" t="s">
        <v>133</v>
      </c>
      <c r="B127" s="457" t="s">
        <v>536</v>
      </c>
      <c r="C127" s="367">
        <v>0</v>
      </c>
      <c r="D127" s="368">
        <v>0</v>
      </c>
      <c r="E127" s="368">
        <v>0</v>
      </c>
      <c r="F127" s="368">
        <v>0</v>
      </c>
      <c r="G127" s="368">
        <v>0</v>
      </c>
      <c r="H127" s="368">
        <v>0</v>
      </c>
      <c r="I127" s="368">
        <v>0</v>
      </c>
      <c r="J127" s="368">
        <v>0</v>
      </c>
      <c r="K127" s="368">
        <v>1</v>
      </c>
      <c r="L127" s="368">
        <v>0</v>
      </c>
      <c r="M127" s="368">
        <v>1</v>
      </c>
      <c r="N127" s="369">
        <f t="shared" si="1"/>
        <v>0</v>
      </c>
      <c r="O127" s="370">
        <v>2</v>
      </c>
      <c r="P127" s="484">
        <v>0.010338588782631171</v>
      </c>
    </row>
    <row r="128" spans="1:16" ht="12.75">
      <c r="A128" s="508" t="s">
        <v>216</v>
      </c>
      <c r="B128" s="519" t="s">
        <v>537</v>
      </c>
      <c r="C128" s="371">
        <v>0</v>
      </c>
      <c r="D128" s="372">
        <v>0</v>
      </c>
      <c r="E128" s="372">
        <v>1</v>
      </c>
      <c r="F128" s="372">
        <v>0</v>
      </c>
      <c r="G128" s="372">
        <v>1</v>
      </c>
      <c r="H128" s="372">
        <v>0</v>
      </c>
      <c r="I128" s="372">
        <v>0</v>
      </c>
      <c r="J128" s="372">
        <v>0</v>
      </c>
      <c r="K128" s="372">
        <v>0</v>
      </c>
      <c r="L128" s="372">
        <v>0</v>
      </c>
      <c r="M128" s="372">
        <v>0</v>
      </c>
      <c r="N128" s="369">
        <f t="shared" si="1"/>
        <v>0</v>
      </c>
      <c r="O128" s="373">
        <v>2</v>
      </c>
      <c r="P128" s="364">
        <v>0.010338588782631171</v>
      </c>
    </row>
    <row r="129" spans="1:16" ht="12.75">
      <c r="A129" s="508" t="s">
        <v>116</v>
      </c>
      <c r="B129" s="519" t="s">
        <v>538</v>
      </c>
      <c r="C129" s="371">
        <v>49</v>
      </c>
      <c r="D129" s="372">
        <v>47</v>
      </c>
      <c r="E129" s="372">
        <v>54</v>
      </c>
      <c r="F129" s="372">
        <v>54</v>
      </c>
      <c r="G129" s="372">
        <v>58</v>
      </c>
      <c r="H129" s="372">
        <v>66</v>
      </c>
      <c r="I129" s="372">
        <v>68</v>
      </c>
      <c r="J129" s="372">
        <v>66</v>
      </c>
      <c r="K129" s="372">
        <v>67</v>
      </c>
      <c r="L129" s="372">
        <v>59</v>
      </c>
      <c r="M129" s="372">
        <v>59</v>
      </c>
      <c r="N129" s="369">
        <f t="shared" si="1"/>
        <v>50</v>
      </c>
      <c r="O129" s="373">
        <v>697</v>
      </c>
      <c r="P129" s="364">
        <v>3.602998190746963</v>
      </c>
    </row>
    <row r="130" spans="1:16" ht="12.75">
      <c r="A130" s="508" t="s">
        <v>201</v>
      </c>
      <c r="B130" s="519" t="s">
        <v>539</v>
      </c>
      <c r="C130" s="371">
        <v>0</v>
      </c>
      <c r="D130" s="372">
        <v>0</v>
      </c>
      <c r="E130" s="372">
        <v>0</v>
      </c>
      <c r="F130" s="372">
        <v>0</v>
      </c>
      <c r="G130" s="372">
        <v>0</v>
      </c>
      <c r="H130" s="372">
        <v>0</v>
      </c>
      <c r="I130" s="372">
        <v>0</v>
      </c>
      <c r="J130" s="372">
        <v>0</v>
      </c>
      <c r="K130" s="372">
        <v>0</v>
      </c>
      <c r="L130" s="372">
        <v>0</v>
      </c>
      <c r="M130" s="372">
        <v>0</v>
      </c>
      <c r="N130" s="369">
        <f t="shared" si="1"/>
        <v>0</v>
      </c>
      <c r="O130" s="373">
        <v>0</v>
      </c>
      <c r="P130" s="364">
        <v>0</v>
      </c>
    </row>
    <row r="131" spans="1:16" ht="12.75">
      <c r="A131" s="508" t="s">
        <v>183</v>
      </c>
      <c r="B131" s="519" t="s">
        <v>540</v>
      </c>
      <c r="C131" s="371">
        <v>0</v>
      </c>
      <c r="D131" s="372">
        <v>2</v>
      </c>
      <c r="E131" s="372">
        <v>0</v>
      </c>
      <c r="F131" s="372">
        <v>0</v>
      </c>
      <c r="G131" s="372">
        <v>1</v>
      </c>
      <c r="H131" s="372">
        <v>0</v>
      </c>
      <c r="I131" s="372">
        <v>1</v>
      </c>
      <c r="J131" s="372">
        <v>0</v>
      </c>
      <c r="K131" s="372">
        <v>0</v>
      </c>
      <c r="L131" s="372">
        <v>1</v>
      </c>
      <c r="M131" s="372">
        <v>1</v>
      </c>
      <c r="N131" s="369">
        <f t="shared" si="1"/>
        <v>0</v>
      </c>
      <c r="O131" s="373">
        <v>6</v>
      </c>
      <c r="P131" s="364">
        <v>0.031015766347893513</v>
      </c>
    </row>
    <row r="132" spans="1:16" ht="12.75">
      <c r="A132" s="508" t="s">
        <v>117</v>
      </c>
      <c r="B132" s="519" t="s">
        <v>541</v>
      </c>
      <c r="C132" s="371">
        <v>5</v>
      </c>
      <c r="D132" s="372">
        <v>7</v>
      </c>
      <c r="E132" s="372">
        <v>6</v>
      </c>
      <c r="F132" s="372">
        <v>7</v>
      </c>
      <c r="G132" s="372">
        <v>5</v>
      </c>
      <c r="H132" s="372">
        <v>7</v>
      </c>
      <c r="I132" s="372">
        <v>9</v>
      </c>
      <c r="J132" s="372">
        <v>6</v>
      </c>
      <c r="K132" s="372">
        <v>6</v>
      </c>
      <c r="L132" s="372">
        <v>4</v>
      </c>
      <c r="M132" s="372">
        <v>3</v>
      </c>
      <c r="N132" s="369">
        <f t="shared" si="1"/>
        <v>7</v>
      </c>
      <c r="O132" s="373">
        <v>72</v>
      </c>
      <c r="P132" s="364">
        <v>0.3721891961747221</v>
      </c>
    </row>
    <row r="133" spans="1:16" ht="12.75">
      <c r="A133" s="508" t="s">
        <v>118</v>
      </c>
      <c r="B133" s="519" t="s">
        <v>542</v>
      </c>
      <c r="C133" s="371">
        <v>1</v>
      </c>
      <c r="D133" s="372">
        <v>0</v>
      </c>
      <c r="E133" s="372">
        <v>0</v>
      </c>
      <c r="F133" s="372">
        <v>0</v>
      </c>
      <c r="G133" s="372">
        <v>1</v>
      </c>
      <c r="H133" s="372">
        <v>0</v>
      </c>
      <c r="I133" s="372">
        <v>2</v>
      </c>
      <c r="J133" s="372">
        <v>1</v>
      </c>
      <c r="K133" s="372">
        <v>2</v>
      </c>
      <c r="L133" s="372">
        <v>0</v>
      </c>
      <c r="M133" s="372">
        <v>0</v>
      </c>
      <c r="N133" s="369">
        <f t="shared" si="1"/>
        <v>0</v>
      </c>
      <c r="O133" s="373">
        <v>7</v>
      </c>
      <c r="P133" s="364">
        <v>0.036185060739209095</v>
      </c>
    </row>
    <row r="134" spans="1:16" ht="12.75">
      <c r="A134" s="508" t="s">
        <v>119</v>
      </c>
      <c r="B134" s="519" t="s">
        <v>543</v>
      </c>
      <c r="C134" s="371">
        <v>1</v>
      </c>
      <c r="D134" s="372">
        <v>0</v>
      </c>
      <c r="E134" s="372">
        <v>2</v>
      </c>
      <c r="F134" s="372">
        <v>1</v>
      </c>
      <c r="G134" s="372">
        <v>0</v>
      </c>
      <c r="H134" s="372">
        <v>4</v>
      </c>
      <c r="I134" s="372">
        <v>0</v>
      </c>
      <c r="J134" s="372">
        <v>2</v>
      </c>
      <c r="K134" s="372">
        <v>1</v>
      </c>
      <c r="L134" s="372">
        <v>0</v>
      </c>
      <c r="M134" s="372">
        <v>1</v>
      </c>
      <c r="N134" s="369">
        <f t="shared" si="1"/>
        <v>1</v>
      </c>
      <c r="O134" s="373">
        <v>13</v>
      </c>
      <c r="P134" s="364">
        <v>0.06720082708710261</v>
      </c>
    </row>
    <row r="135" spans="1:16" ht="12.75">
      <c r="A135" s="508" t="s">
        <v>120</v>
      </c>
      <c r="B135" s="519" t="s">
        <v>544</v>
      </c>
      <c r="C135" s="371">
        <v>12</v>
      </c>
      <c r="D135" s="372">
        <v>14</v>
      </c>
      <c r="E135" s="372">
        <v>13</v>
      </c>
      <c r="F135" s="372">
        <v>13</v>
      </c>
      <c r="G135" s="372">
        <v>13</v>
      </c>
      <c r="H135" s="372">
        <v>12</v>
      </c>
      <c r="I135" s="372">
        <v>13</v>
      </c>
      <c r="J135" s="372">
        <v>14</v>
      </c>
      <c r="K135" s="372">
        <v>13</v>
      </c>
      <c r="L135" s="372">
        <v>13</v>
      </c>
      <c r="M135" s="372">
        <v>13</v>
      </c>
      <c r="N135" s="369">
        <f t="shared" si="1"/>
        <v>11</v>
      </c>
      <c r="O135" s="373">
        <v>154</v>
      </c>
      <c r="P135" s="364">
        <v>0.7960713362626002</v>
      </c>
    </row>
    <row r="136" spans="1:16" ht="12.75">
      <c r="A136" s="508" t="s">
        <v>126</v>
      </c>
      <c r="B136" s="519" t="s">
        <v>545</v>
      </c>
      <c r="C136" s="371">
        <v>1</v>
      </c>
      <c r="D136" s="372">
        <v>0</v>
      </c>
      <c r="E136" s="372">
        <v>0</v>
      </c>
      <c r="F136" s="372">
        <v>0</v>
      </c>
      <c r="G136" s="372">
        <v>0</v>
      </c>
      <c r="H136" s="372">
        <v>0</v>
      </c>
      <c r="I136" s="372">
        <v>0</v>
      </c>
      <c r="J136" s="372">
        <v>0</v>
      </c>
      <c r="K136" s="372">
        <v>0</v>
      </c>
      <c r="L136" s="372">
        <v>0</v>
      </c>
      <c r="M136" s="372">
        <v>0</v>
      </c>
      <c r="N136" s="369">
        <f t="shared" si="1"/>
        <v>0</v>
      </c>
      <c r="O136" s="373">
        <v>1</v>
      </c>
      <c r="P136" s="364">
        <v>0.0051692943913155855</v>
      </c>
    </row>
    <row r="137" spans="1:16" ht="12.75">
      <c r="A137" s="508" t="s">
        <v>226</v>
      </c>
      <c r="B137" s="519" t="s">
        <v>546</v>
      </c>
      <c r="C137" s="371">
        <v>0</v>
      </c>
      <c r="D137" s="372">
        <v>0</v>
      </c>
      <c r="E137" s="372">
        <v>0</v>
      </c>
      <c r="F137" s="372">
        <v>0</v>
      </c>
      <c r="G137" s="372">
        <v>0</v>
      </c>
      <c r="H137" s="372">
        <v>0</v>
      </c>
      <c r="I137" s="372">
        <v>0</v>
      </c>
      <c r="J137" s="372">
        <v>0</v>
      </c>
      <c r="K137" s="372">
        <v>0</v>
      </c>
      <c r="L137" s="372">
        <v>0</v>
      </c>
      <c r="M137" s="372">
        <v>0</v>
      </c>
      <c r="N137" s="369">
        <f t="shared" si="1"/>
        <v>0</v>
      </c>
      <c r="O137" s="373">
        <v>0</v>
      </c>
      <c r="P137" s="364">
        <v>0</v>
      </c>
    </row>
    <row r="138" spans="1:16" ht="12.75">
      <c r="A138" s="508" t="s">
        <v>121</v>
      </c>
      <c r="B138" s="519" t="s">
        <v>547</v>
      </c>
      <c r="C138" s="371">
        <v>1</v>
      </c>
      <c r="D138" s="372">
        <v>2</v>
      </c>
      <c r="E138" s="372">
        <v>6</v>
      </c>
      <c r="F138" s="372">
        <v>1</v>
      </c>
      <c r="G138" s="372">
        <v>3</v>
      </c>
      <c r="H138" s="372">
        <v>5</v>
      </c>
      <c r="I138" s="372">
        <v>2</v>
      </c>
      <c r="J138" s="372">
        <v>3</v>
      </c>
      <c r="K138" s="372">
        <v>1</v>
      </c>
      <c r="L138" s="372">
        <v>3</v>
      </c>
      <c r="M138" s="372">
        <v>5</v>
      </c>
      <c r="N138" s="369">
        <f t="shared" si="1"/>
        <v>1</v>
      </c>
      <c r="O138" s="373">
        <v>33</v>
      </c>
      <c r="P138" s="364">
        <v>0.17058671491341432</v>
      </c>
    </row>
    <row r="139" spans="1:16" ht="12.75">
      <c r="A139" s="508" t="s">
        <v>122</v>
      </c>
      <c r="B139" s="519" t="s">
        <v>548</v>
      </c>
      <c r="C139" s="371">
        <v>1</v>
      </c>
      <c r="D139" s="372">
        <v>3</v>
      </c>
      <c r="E139" s="372">
        <v>0</v>
      </c>
      <c r="F139" s="372">
        <v>2</v>
      </c>
      <c r="G139" s="372">
        <v>0</v>
      </c>
      <c r="H139" s="372">
        <v>0</v>
      </c>
      <c r="I139" s="372">
        <v>0</v>
      </c>
      <c r="J139" s="372">
        <v>1</v>
      </c>
      <c r="K139" s="372">
        <v>0</v>
      </c>
      <c r="L139" s="372">
        <v>0</v>
      </c>
      <c r="M139" s="372">
        <v>1</v>
      </c>
      <c r="N139" s="369">
        <f t="shared" si="1"/>
        <v>0</v>
      </c>
      <c r="O139" s="373">
        <v>8</v>
      </c>
      <c r="P139" s="364">
        <v>0.041354355130524684</v>
      </c>
    </row>
    <row r="140" spans="1:16" ht="21">
      <c r="A140" s="508" t="s">
        <v>123</v>
      </c>
      <c r="B140" s="519" t="s">
        <v>549</v>
      </c>
      <c r="C140" s="371">
        <v>65</v>
      </c>
      <c r="D140" s="372">
        <v>0</v>
      </c>
      <c r="E140" s="372">
        <v>1</v>
      </c>
      <c r="F140" s="372">
        <v>1</v>
      </c>
      <c r="G140" s="372">
        <v>0</v>
      </c>
      <c r="H140" s="372">
        <v>0</v>
      </c>
      <c r="I140" s="372">
        <v>0</v>
      </c>
      <c r="J140" s="372">
        <v>2</v>
      </c>
      <c r="K140" s="372">
        <v>3</v>
      </c>
      <c r="L140" s="372">
        <v>0</v>
      </c>
      <c r="M140" s="372">
        <v>0</v>
      </c>
      <c r="N140" s="369">
        <f t="shared" si="1"/>
        <v>53</v>
      </c>
      <c r="O140" s="373">
        <v>125</v>
      </c>
      <c r="P140" s="364">
        <v>0.6461617989144481</v>
      </c>
    </row>
    <row r="141" spans="1:16" ht="12.75">
      <c r="A141" s="508" t="s">
        <v>134</v>
      </c>
      <c r="B141" s="519" t="s">
        <v>550</v>
      </c>
      <c r="C141" s="371">
        <v>0</v>
      </c>
      <c r="D141" s="372">
        <v>0</v>
      </c>
      <c r="E141" s="372">
        <v>0</v>
      </c>
      <c r="F141" s="372">
        <v>0</v>
      </c>
      <c r="G141" s="372">
        <v>0</v>
      </c>
      <c r="H141" s="372">
        <v>0</v>
      </c>
      <c r="I141" s="372">
        <v>0</v>
      </c>
      <c r="J141" s="372">
        <v>0</v>
      </c>
      <c r="K141" s="372">
        <v>0</v>
      </c>
      <c r="L141" s="372">
        <v>0</v>
      </c>
      <c r="M141" s="372">
        <v>0</v>
      </c>
      <c r="N141" s="369">
        <f t="shared" si="1"/>
        <v>0</v>
      </c>
      <c r="O141" s="373">
        <v>0</v>
      </c>
      <c r="P141" s="364">
        <v>0</v>
      </c>
    </row>
    <row r="142" spans="1:16" ht="12.75">
      <c r="A142" s="508" t="s">
        <v>202</v>
      </c>
      <c r="B142" s="519" t="s">
        <v>551</v>
      </c>
      <c r="C142" s="371">
        <v>0</v>
      </c>
      <c r="D142" s="372">
        <v>0</v>
      </c>
      <c r="E142" s="372">
        <v>0</v>
      </c>
      <c r="F142" s="372">
        <v>0</v>
      </c>
      <c r="G142" s="372">
        <v>2</v>
      </c>
      <c r="H142" s="372">
        <v>0</v>
      </c>
      <c r="I142" s="372">
        <v>0</v>
      </c>
      <c r="J142" s="372">
        <v>0</v>
      </c>
      <c r="K142" s="372">
        <v>0</v>
      </c>
      <c r="L142" s="372">
        <v>0</v>
      </c>
      <c r="M142" s="372">
        <v>0</v>
      </c>
      <c r="N142" s="369">
        <f t="shared" si="1"/>
        <v>0</v>
      </c>
      <c r="O142" s="373">
        <v>2</v>
      </c>
      <c r="P142" s="364">
        <v>0.010338588782631171</v>
      </c>
    </row>
    <row r="143" spans="1:16" ht="12.75">
      <c r="A143" s="508" t="s">
        <v>243</v>
      </c>
      <c r="B143" s="519" t="s">
        <v>552</v>
      </c>
      <c r="C143" s="371">
        <v>0</v>
      </c>
      <c r="D143" s="372">
        <v>0</v>
      </c>
      <c r="E143" s="372">
        <v>0</v>
      </c>
      <c r="F143" s="372">
        <v>0</v>
      </c>
      <c r="G143" s="372">
        <v>0</v>
      </c>
      <c r="H143" s="372">
        <v>0</v>
      </c>
      <c r="I143" s="372">
        <v>0</v>
      </c>
      <c r="J143" s="372">
        <v>0</v>
      </c>
      <c r="K143" s="372">
        <v>0</v>
      </c>
      <c r="L143" s="372">
        <v>0</v>
      </c>
      <c r="M143" s="372">
        <v>0</v>
      </c>
      <c r="N143" s="369">
        <f t="shared" si="1"/>
        <v>0</v>
      </c>
      <c r="O143" s="373">
        <v>0</v>
      </c>
      <c r="P143" s="364">
        <v>0</v>
      </c>
    </row>
    <row r="144" spans="1:16" ht="12.75">
      <c r="A144" s="508" t="s">
        <v>217</v>
      </c>
      <c r="B144" s="519" t="s">
        <v>553</v>
      </c>
      <c r="C144" s="371">
        <v>0</v>
      </c>
      <c r="D144" s="372">
        <v>0</v>
      </c>
      <c r="E144" s="372">
        <v>0</v>
      </c>
      <c r="F144" s="372">
        <v>1</v>
      </c>
      <c r="G144" s="372">
        <v>0</v>
      </c>
      <c r="H144" s="372">
        <v>0</v>
      </c>
      <c r="I144" s="372">
        <v>1</v>
      </c>
      <c r="J144" s="372">
        <v>0</v>
      </c>
      <c r="K144" s="372">
        <v>0</v>
      </c>
      <c r="L144" s="372">
        <v>0</v>
      </c>
      <c r="M144" s="372">
        <v>0</v>
      </c>
      <c r="N144" s="369">
        <f t="shared" si="1"/>
        <v>2</v>
      </c>
      <c r="O144" s="373">
        <v>4</v>
      </c>
      <c r="P144" s="364">
        <v>0.020677177565262342</v>
      </c>
    </row>
    <row r="145" spans="1:16" ht="12.75">
      <c r="A145" s="508" t="s">
        <v>124</v>
      </c>
      <c r="B145" s="519" t="s">
        <v>554</v>
      </c>
      <c r="C145" s="371">
        <v>2</v>
      </c>
      <c r="D145" s="372">
        <v>2</v>
      </c>
      <c r="E145" s="372">
        <v>2</v>
      </c>
      <c r="F145" s="372">
        <v>3</v>
      </c>
      <c r="G145" s="372">
        <v>3</v>
      </c>
      <c r="H145" s="372">
        <v>6</v>
      </c>
      <c r="I145" s="372">
        <v>4</v>
      </c>
      <c r="J145" s="372">
        <v>4</v>
      </c>
      <c r="K145" s="372">
        <v>4</v>
      </c>
      <c r="L145" s="372">
        <v>3</v>
      </c>
      <c r="M145" s="372">
        <v>3</v>
      </c>
      <c r="N145" s="369">
        <f t="shared" si="1"/>
        <v>1</v>
      </c>
      <c r="O145" s="373">
        <v>37</v>
      </c>
      <c r="P145" s="364">
        <v>0.19126389247867667</v>
      </c>
    </row>
    <row r="146" spans="1:16" ht="12.75">
      <c r="A146" s="508" t="s">
        <v>203</v>
      </c>
      <c r="B146" s="519" t="s">
        <v>555</v>
      </c>
      <c r="C146" s="371">
        <v>0</v>
      </c>
      <c r="D146" s="372">
        <v>0</v>
      </c>
      <c r="E146" s="372">
        <v>0</v>
      </c>
      <c r="F146" s="372">
        <v>1</v>
      </c>
      <c r="G146" s="372">
        <v>0</v>
      </c>
      <c r="H146" s="372">
        <v>0</v>
      </c>
      <c r="I146" s="372">
        <v>0</v>
      </c>
      <c r="J146" s="372">
        <v>0</v>
      </c>
      <c r="K146" s="372">
        <v>0</v>
      </c>
      <c r="L146" s="372">
        <v>0</v>
      </c>
      <c r="M146" s="372">
        <v>0</v>
      </c>
      <c r="N146" s="369">
        <f t="shared" si="1"/>
        <v>0</v>
      </c>
      <c r="O146" s="373">
        <v>1</v>
      </c>
      <c r="P146" s="364">
        <v>0.0051692943913155855</v>
      </c>
    </row>
    <row r="147" spans="1:16" ht="12.75">
      <c r="A147" s="508" t="s">
        <v>125</v>
      </c>
      <c r="B147" s="519" t="s">
        <v>556</v>
      </c>
      <c r="C147" s="371">
        <v>1</v>
      </c>
      <c r="D147" s="372">
        <v>1</v>
      </c>
      <c r="E147" s="372">
        <v>1</v>
      </c>
      <c r="F147" s="372">
        <v>1</v>
      </c>
      <c r="G147" s="372">
        <v>1</v>
      </c>
      <c r="H147" s="372">
        <v>1</v>
      </c>
      <c r="I147" s="372">
        <v>0</v>
      </c>
      <c r="J147" s="372">
        <v>0</v>
      </c>
      <c r="K147" s="372">
        <v>0</v>
      </c>
      <c r="L147" s="372">
        <v>0</v>
      </c>
      <c r="M147" s="372">
        <v>0</v>
      </c>
      <c r="N147" s="369">
        <f t="shared" si="1"/>
        <v>0</v>
      </c>
      <c r="O147" s="373">
        <v>6</v>
      </c>
      <c r="P147" s="364">
        <v>0.031015766347893513</v>
      </c>
    </row>
    <row r="148" spans="1:16" ht="12.75">
      <c r="A148" s="508" t="s">
        <v>138</v>
      </c>
      <c r="B148" s="519" t="s">
        <v>557</v>
      </c>
      <c r="C148" s="371">
        <v>45</v>
      </c>
      <c r="D148" s="372">
        <v>52</v>
      </c>
      <c r="E148" s="372">
        <v>55</v>
      </c>
      <c r="F148" s="372">
        <v>56</v>
      </c>
      <c r="G148" s="372">
        <v>55</v>
      </c>
      <c r="H148" s="372">
        <v>53</v>
      </c>
      <c r="I148" s="372">
        <v>63</v>
      </c>
      <c r="J148" s="372">
        <v>63</v>
      </c>
      <c r="K148" s="372">
        <v>56</v>
      </c>
      <c r="L148" s="372">
        <v>54</v>
      </c>
      <c r="M148" s="372">
        <v>52</v>
      </c>
      <c r="N148" s="369">
        <f t="shared" si="1"/>
        <v>46</v>
      </c>
      <c r="O148" s="373">
        <v>650</v>
      </c>
      <c r="P148" s="364">
        <v>3.3600413543551304</v>
      </c>
    </row>
    <row r="149" spans="1:16" ht="12.75">
      <c r="A149" s="508" t="s">
        <v>204</v>
      </c>
      <c r="B149" s="519" t="s">
        <v>558</v>
      </c>
      <c r="C149" s="371">
        <v>0</v>
      </c>
      <c r="D149" s="372">
        <v>0</v>
      </c>
      <c r="E149" s="372">
        <v>0</v>
      </c>
      <c r="F149" s="372">
        <v>0</v>
      </c>
      <c r="G149" s="372">
        <v>2</v>
      </c>
      <c r="H149" s="372">
        <v>0</v>
      </c>
      <c r="I149" s="372">
        <v>2</v>
      </c>
      <c r="J149" s="372">
        <v>1</v>
      </c>
      <c r="K149" s="372">
        <v>0</v>
      </c>
      <c r="L149" s="372">
        <v>0</v>
      </c>
      <c r="M149" s="372">
        <v>0</v>
      </c>
      <c r="N149" s="369">
        <f t="shared" si="1"/>
        <v>1</v>
      </c>
      <c r="O149" s="373">
        <v>6</v>
      </c>
      <c r="P149" s="364">
        <v>0.031015766347893513</v>
      </c>
    </row>
    <row r="150" spans="1:16" ht="21">
      <c r="A150" s="508" t="s">
        <v>139</v>
      </c>
      <c r="B150" s="519" t="s">
        <v>559</v>
      </c>
      <c r="C150" s="371">
        <v>1</v>
      </c>
      <c r="D150" s="372">
        <v>0</v>
      </c>
      <c r="E150" s="372">
        <v>2</v>
      </c>
      <c r="F150" s="372">
        <v>2</v>
      </c>
      <c r="G150" s="372">
        <v>2</v>
      </c>
      <c r="H150" s="372">
        <v>3</v>
      </c>
      <c r="I150" s="372">
        <v>15</v>
      </c>
      <c r="J150" s="372">
        <v>24</v>
      </c>
      <c r="K150" s="372">
        <v>7</v>
      </c>
      <c r="L150" s="372">
        <v>4</v>
      </c>
      <c r="M150" s="372">
        <v>1</v>
      </c>
      <c r="N150" s="369">
        <f aca="true" t="shared" si="3" ref="N150:N217">O150-(C150+D150+E150+F150+G150+H150+I150+J150+K150+L150+M150)</f>
        <v>5</v>
      </c>
      <c r="O150" s="373">
        <v>66</v>
      </c>
      <c r="P150" s="364">
        <v>0.34117342982682863</v>
      </c>
    </row>
    <row r="151" spans="1:16" ht="12.75">
      <c r="A151" s="508" t="s">
        <v>184</v>
      </c>
      <c r="B151" s="519" t="s">
        <v>560</v>
      </c>
      <c r="C151" s="371">
        <v>0</v>
      </c>
      <c r="D151" s="372">
        <v>0</v>
      </c>
      <c r="E151" s="372">
        <v>0</v>
      </c>
      <c r="F151" s="372">
        <v>1</v>
      </c>
      <c r="G151" s="372">
        <v>0</v>
      </c>
      <c r="H151" s="372">
        <v>0</v>
      </c>
      <c r="I151" s="372">
        <v>1</v>
      </c>
      <c r="J151" s="372">
        <v>0</v>
      </c>
      <c r="K151" s="372">
        <v>2</v>
      </c>
      <c r="L151" s="372">
        <v>1</v>
      </c>
      <c r="M151" s="372">
        <v>0</v>
      </c>
      <c r="N151" s="369">
        <f t="shared" si="3"/>
        <v>0</v>
      </c>
      <c r="O151" s="373">
        <v>5</v>
      </c>
      <c r="P151" s="364">
        <v>0.025846471956577927</v>
      </c>
    </row>
    <row r="152" spans="1:16" ht="12.75">
      <c r="A152" s="508" t="s">
        <v>185</v>
      </c>
      <c r="B152" s="519" t="s">
        <v>561</v>
      </c>
      <c r="C152" s="371">
        <v>0</v>
      </c>
      <c r="D152" s="372">
        <v>1</v>
      </c>
      <c r="E152" s="372">
        <v>0</v>
      </c>
      <c r="F152" s="372">
        <v>0</v>
      </c>
      <c r="G152" s="372">
        <v>0</v>
      </c>
      <c r="H152" s="372">
        <v>0</v>
      </c>
      <c r="I152" s="372">
        <v>0</v>
      </c>
      <c r="J152" s="372">
        <v>0</v>
      </c>
      <c r="K152" s="372">
        <v>1</v>
      </c>
      <c r="L152" s="372">
        <v>0</v>
      </c>
      <c r="M152" s="372">
        <v>0</v>
      </c>
      <c r="N152" s="369">
        <f t="shared" si="3"/>
        <v>0</v>
      </c>
      <c r="O152" s="373">
        <v>2</v>
      </c>
      <c r="P152" s="364">
        <v>0.010338588782631171</v>
      </c>
    </row>
    <row r="153" spans="1:16" ht="12.75">
      <c r="A153" s="508" t="s">
        <v>135</v>
      </c>
      <c r="B153" s="519" t="s">
        <v>562</v>
      </c>
      <c r="C153" s="371">
        <v>0</v>
      </c>
      <c r="D153" s="372">
        <v>0</v>
      </c>
      <c r="E153" s="372">
        <v>0</v>
      </c>
      <c r="F153" s="372">
        <v>0</v>
      </c>
      <c r="G153" s="372">
        <v>0</v>
      </c>
      <c r="H153" s="372">
        <v>0</v>
      </c>
      <c r="I153" s="372">
        <v>0</v>
      </c>
      <c r="J153" s="372">
        <v>0</v>
      </c>
      <c r="K153" s="372">
        <v>1</v>
      </c>
      <c r="L153" s="372">
        <v>0</v>
      </c>
      <c r="M153" s="372">
        <v>0</v>
      </c>
      <c r="N153" s="369">
        <f t="shared" si="3"/>
        <v>0</v>
      </c>
      <c r="O153" s="373">
        <v>1</v>
      </c>
      <c r="P153" s="364">
        <v>0.0051692943913155855</v>
      </c>
    </row>
    <row r="154" spans="1:16" ht="12.75">
      <c r="A154" s="508" t="s">
        <v>227</v>
      </c>
      <c r="B154" s="519" t="s">
        <v>563</v>
      </c>
      <c r="C154" s="371">
        <v>0</v>
      </c>
      <c r="D154" s="372">
        <v>0</v>
      </c>
      <c r="E154" s="372">
        <v>0</v>
      </c>
      <c r="F154" s="372">
        <v>0</v>
      </c>
      <c r="G154" s="372">
        <v>0</v>
      </c>
      <c r="H154" s="372">
        <v>0</v>
      </c>
      <c r="I154" s="372">
        <v>2</v>
      </c>
      <c r="J154" s="372">
        <v>1</v>
      </c>
      <c r="K154" s="372">
        <v>0</v>
      </c>
      <c r="L154" s="372">
        <v>0</v>
      </c>
      <c r="M154" s="372">
        <v>0</v>
      </c>
      <c r="N154" s="369">
        <f t="shared" si="3"/>
        <v>0</v>
      </c>
      <c r="O154" s="373">
        <v>3</v>
      </c>
      <c r="P154" s="364">
        <v>0.015507883173946756</v>
      </c>
    </row>
    <row r="155" spans="1:16" ht="12.75">
      <c r="A155" s="508" t="s">
        <v>228</v>
      </c>
      <c r="B155" s="519" t="s">
        <v>564</v>
      </c>
      <c r="C155" s="371">
        <v>0</v>
      </c>
      <c r="D155" s="372">
        <v>0</v>
      </c>
      <c r="E155" s="372">
        <v>0</v>
      </c>
      <c r="F155" s="372">
        <v>0</v>
      </c>
      <c r="G155" s="372">
        <v>1</v>
      </c>
      <c r="H155" s="372">
        <v>0</v>
      </c>
      <c r="I155" s="372">
        <v>1</v>
      </c>
      <c r="J155" s="372">
        <v>1</v>
      </c>
      <c r="K155" s="372">
        <v>2</v>
      </c>
      <c r="L155" s="372">
        <v>1</v>
      </c>
      <c r="M155" s="372">
        <v>0</v>
      </c>
      <c r="N155" s="369">
        <f t="shared" si="3"/>
        <v>0</v>
      </c>
      <c r="O155" s="373">
        <v>6</v>
      </c>
      <c r="P155" s="364">
        <v>0.031015766347893513</v>
      </c>
    </row>
    <row r="156" spans="1:16" ht="12.75">
      <c r="A156" s="508" t="s">
        <v>205</v>
      </c>
      <c r="B156" s="519" t="s">
        <v>565</v>
      </c>
      <c r="C156" s="371">
        <v>0</v>
      </c>
      <c r="D156" s="372">
        <v>0</v>
      </c>
      <c r="E156" s="372">
        <v>1</v>
      </c>
      <c r="F156" s="372">
        <v>0</v>
      </c>
      <c r="G156" s="372">
        <v>1</v>
      </c>
      <c r="H156" s="372">
        <v>0</v>
      </c>
      <c r="I156" s="372">
        <v>1</v>
      </c>
      <c r="J156" s="372">
        <v>1</v>
      </c>
      <c r="K156" s="372">
        <v>1</v>
      </c>
      <c r="L156" s="372">
        <v>0</v>
      </c>
      <c r="M156" s="372">
        <v>0</v>
      </c>
      <c r="N156" s="369">
        <f t="shared" si="3"/>
        <v>0</v>
      </c>
      <c r="O156" s="373">
        <v>5</v>
      </c>
      <c r="P156" s="364">
        <v>0.025846471956577927</v>
      </c>
    </row>
    <row r="157" spans="1:16" ht="21">
      <c r="A157" s="508" t="s">
        <v>140</v>
      </c>
      <c r="B157" s="519" t="s">
        <v>566</v>
      </c>
      <c r="C157" s="371">
        <v>6</v>
      </c>
      <c r="D157" s="372">
        <v>4</v>
      </c>
      <c r="E157" s="372">
        <v>6</v>
      </c>
      <c r="F157" s="372">
        <v>9</v>
      </c>
      <c r="G157" s="372">
        <v>9</v>
      </c>
      <c r="H157" s="372">
        <v>9</v>
      </c>
      <c r="I157" s="372">
        <v>11</v>
      </c>
      <c r="J157" s="372">
        <v>13</v>
      </c>
      <c r="K157" s="372">
        <v>11</v>
      </c>
      <c r="L157" s="372">
        <v>9</v>
      </c>
      <c r="M157" s="372">
        <v>8</v>
      </c>
      <c r="N157" s="369">
        <f t="shared" si="3"/>
        <v>9</v>
      </c>
      <c r="O157" s="373">
        <v>104</v>
      </c>
      <c r="P157" s="364">
        <v>0.5376066166968209</v>
      </c>
    </row>
    <row r="158" spans="1:16" ht="12.75">
      <c r="A158" s="508" t="s">
        <v>141</v>
      </c>
      <c r="B158" s="519" t="s">
        <v>567</v>
      </c>
      <c r="C158" s="371">
        <v>9</v>
      </c>
      <c r="D158" s="372">
        <v>6</v>
      </c>
      <c r="E158" s="372">
        <v>15</v>
      </c>
      <c r="F158" s="372">
        <v>12</v>
      </c>
      <c r="G158" s="372">
        <v>8</v>
      </c>
      <c r="H158" s="372">
        <v>12</v>
      </c>
      <c r="I158" s="372">
        <v>9</v>
      </c>
      <c r="J158" s="372">
        <v>7</v>
      </c>
      <c r="K158" s="372">
        <v>18</v>
      </c>
      <c r="L158" s="372">
        <v>16</v>
      </c>
      <c r="M158" s="372">
        <v>9</v>
      </c>
      <c r="N158" s="369">
        <f t="shared" si="3"/>
        <v>6</v>
      </c>
      <c r="O158" s="373">
        <v>127</v>
      </c>
      <c r="P158" s="364">
        <v>0.6565003876970793</v>
      </c>
    </row>
    <row r="159" spans="1:16" ht="12.75">
      <c r="A159" s="508" t="s">
        <v>142</v>
      </c>
      <c r="B159" s="519" t="s">
        <v>568</v>
      </c>
      <c r="C159" s="371">
        <v>0</v>
      </c>
      <c r="D159" s="372">
        <v>2</v>
      </c>
      <c r="E159" s="372">
        <v>0</v>
      </c>
      <c r="F159" s="372">
        <v>0</v>
      </c>
      <c r="G159" s="372">
        <v>0</v>
      </c>
      <c r="H159" s="372">
        <v>0</v>
      </c>
      <c r="I159" s="372">
        <v>0</v>
      </c>
      <c r="J159" s="372">
        <v>0</v>
      </c>
      <c r="K159" s="372">
        <v>0</v>
      </c>
      <c r="L159" s="372">
        <v>0</v>
      </c>
      <c r="M159" s="372">
        <v>0</v>
      </c>
      <c r="N159" s="369">
        <f t="shared" si="3"/>
        <v>0</v>
      </c>
      <c r="O159" s="373">
        <v>2</v>
      </c>
      <c r="P159" s="364">
        <v>0.010338588782631171</v>
      </c>
    </row>
    <row r="160" spans="1:16" ht="12.75">
      <c r="A160" s="508" t="s">
        <v>143</v>
      </c>
      <c r="B160" s="519" t="s">
        <v>569</v>
      </c>
      <c r="C160" s="371">
        <v>1</v>
      </c>
      <c r="D160" s="372">
        <v>0</v>
      </c>
      <c r="E160" s="372">
        <v>0</v>
      </c>
      <c r="F160" s="372">
        <v>0</v>
      </c>
      <c r="G160" s="372">
        <v>0</v>
      </c>
      <c r="H160" s="372">
        <v>0</v>
      </c>
      <c r="I160" s="372">
        <v>1</v>
      </c>
      <c r="J160" s="372">
        <v>0</v>
      </c>
      <c r="K160" s="372">
        <v>0</v>
      </c>
      <c r="L160" s="372">
        <v>0</v>
      </c>
      <c r="M160" s="372">
        <v>0</v>
      </c>
      <c r="N160" s="369">
        <f t="shared" si="3"/>
        <v>0</v>
      </c>
      <c r="O160" s="373">
        <v>2</v>
      </c>
      <c r="P160" s="364">
        <v>0.010338588782631171</v>
      </c>
    </row>
    <row r="161" spans="1:16" ht="12.75">
      <c r="A161" s="508" t="s">
        <v>144</v>
      </c>
      <c r="B161" s="519" t="s">
        <v>570</v>
      </c>
      <c r="C161" s="371">
        <v>1</v>
      </c>
      <c r="D161" s="372">
        <v>0</v>
      </c>
      <c r="E161" s="372">
        <v>1</v>
      </c>
      <c r="F161" s="372">
        <v>0</v>
      </c>
      <c r="G161" s="372">
        <v>0</v>
      </c>
      <c r="H161" s="372">
        <v>0</v>
      </c>
      <c r="I161" s="372">
        <v>0</v>
      </c>
      <c r="J161" s="372">
        <v>0</v>
      </c>
      <c r="K161" s="372">
        <v>0</v>
      </c>
      <c r="L161" s="372">
        <v>0</v>
      </c>
      <c r="M161" s="372">
        <v>0</v>
      </c>
      <c r="N161" s="369">
        <f t="shared" si="3"/>
        <v>0</v>
      </c>
      <c r="O161" s="373">
        <v>2</v>
      </c>
      <c r="P161" s="364">
        <v>0.010338588782631171</v>
      </c>
    </row>
    <row r="162" spans="1:16" ht="21">
      <c r="A162" s="508" t="s">
        <v>145</v>
      </c>
      <c r="B162" s="519" t="s">
        <v>571</v>
      </c>
      <c r="C162" s="371">
        <v>13</v>
      </c>
      <c r="D162" s="372">
        <v>8</v>
      </c>
      <c r="E162" s="372">
        <v>14</v>
      </c>
      <c r="F162" s="372">
        <v>13</v>
      </c>
      <c r="G162" s="372">
        <v>14</v>
      </c>
      <c r="H162" s="372">
        <v>27</v>
      </c>
      <c r="I162" s="372">
        <v>26</v>
      </c>
      <c r="J162" s="372">
        <v>27</v>
      </c>
      <c r="K162" s="372">
        <v>19</v>
      </c>
      <c r="L162" s="372">
        <v>12</v>
      </c>
      <c r="M162" s="372">
        <v>14</v>
      </c>
      <c r="N162" s="369">
        <f t="shared" si="3"/>
        <v>14</v>
      </c>
      <c r="O162" s="373">
        <v>201</v>
      </c>
      <c r="P162" s="364">
        <v>1.0390281726544326</v>
      </c>
    </row>
    <row r="163" spans="1:16" ht="12.75">
      <c r="A163" s="508" t="s">
        <v>146</v>
      </c>
      <c r="B163" s="519" t="s">
        <v>572</v>
      </c>
      <c r="C163" s="371">
        <v>1</v>
      </c>
      <c r="D163" s="372">
        <v>0</v>
      </c>
      <c r="E163" s="372">
        <v>6</v>
      </c>
      <c r="F163" s="372">
        <v>6</v>
      </c>
      <c r="G163" s="372">
        <v>2</v>
      </c>
      <c r="H163" s="372">
        <v>6</v>
      </c>
      <c r="I163" s="372">
        <v>3</v>
      </c>
      <c r="J163" s="372">
        <v>3</v>
      </c>
      <c r="K163" s="372">
        <v>4</v>
      </c>
      <c r="L163" s="372">
        <v>5</v>
      </c>
      <c r="M163" s="372">
        <v>4</v>
      </c>
      <c r="N163" s="369">
        <f t="shared" si="3"/>
        <v>5</v>
      </c>
      <c r="O163" s="373">
        <v>45</v>
      </c>
      <c r="P163" s="364">
        <v>0.23261824760920136</v>
      </c>
    </row>
    <row r="164" spans="1:16" ht="12.75">
      <c r="A164" s="508" t="s">
        <v>269</v>
      </c>
      <c r="B164" s="519" t="s">
        <v>573</v>
      </c>
      <c r="C164" s="371">
        <v>0</v>
      </c>
      <c r="D164" s="372">
        <v>0</v>
      </c>
      <c r="E164" s="372">
        <v>0</v>
      </c>
      <c r="F164" s="372">
        <v>0</v>
      </c>
      <c r="G164" s="372">
        <v>0</v>
      </c>
      <c r="H164" s="372">
        <v>0</v>
      </c>
      <c r="I164" s="372">
        <v>0</v>
      </c>
      <c r="J164" s="372">
        <v>0</v>
      </c>
      <c r="K164" s="372">
        <v>0</v>
      </c>
      <c r="L164" s="372">
        <v>0</v>
      </c>
      <c r="M164" s="372">
        <v>0</v>
      </c>
      <c r="N164" s="369">
        <v>0</v>
      </c>
      <c r="O164" s="373">
        <v>0</v>
      </c>
      <c r="P164" s="364">
        <v>0</v>
      </c>
    </row>
    <row r="165" spans="1:16" ht="12.75">
      <c r="A165" s="508" t="s">
        <v>147</v>
      </c>
      <c r="B165" s="526" t="s">
        <v>574</v>
      </c>
      <c r="C165" s="371">
        <v>9</v>
      </c>
      <c r="D165" s="372">
        <v>7</v>
      </c>
      <c r="E165" s="372">
        <v>4</v>
      </c>
      <c r="F165" s="372">
        <v>6</v>
      </c>
      <c r="G165" s="372">
        <v>7</v>
      </c>
      <c r="H165" s="372">
        <v>11</v>
      </c>
      <c r="I165" s="372">
        <v>40</v>
      </c>
      <c r="J165" s="372">
        <v>14</v>
      </c>
      <c r="K165" s="372">
        <v>17</v>
      </c>
      <c r="L165" s="372">
        <v>13</v>
      </c>
      <c r="M165" s="372">
        <v>17</v>
      </c>
      <c r="N165" s="369">
        <f t="shared" si="3"/>
        <v>15</v>
      </c>
      <c r="O165" s="373">
        <v>160</v>
      </c>
      <c r="P165" s="364">
        <v>0.8270871026104937</v>
      </c>
    </row>
    <row r="166" spans="1:16" ht="12.75">
      <c r="A166" s="508" t="s">
        <v>244</v>
      </c>
      <c r="B166" s="519" t="s">
        <v>575</v>
      </c>
      <c r="C166" s="371">
        <v>0</v>
      </c>
      <c r="D166" s="372">
        <v>0</v>
      </c>
      <c r="E166" s="372">
        <v>0</v>
      </c>
      <c r="F166" s="372">
        <v>0</v>
      </c>
      <c r="G166" s="372">
        <v>0</v>
      </c>
      <c r="H166" s="372">
        <v>0</v>
      </c>
      <c r="I166" s="372">
        <v>1</v>
      </c>
      <c r="J166" s="372">
        <v>0</v>
      </c>
      <c r="K166" s="372">
        <v>0</v>
      </c>
      <c r="L166" s="372">
        <v>0</v>
      </c>
      <c r="M166" s="372">
        <v>0</v>
      </c>
      <c r="N166" s="369">
        <f t="shared" si="3"/>
        <v>1</v>
      </c>
      <c r="O166" s="373">
        <v>2</v>
      </c>
      <c r="P166" s="364">
        <v>0.010338588782631171</v>
      </c>
    </row>
    <row r="167" spans="1:16" ht="12.75">
      <c r="A167" s="508" t="s">
        <v>218</v>
      </c>
      <c r="B167" s="519" t="s">
        <v>576</v>
      </c>
      <c r="C167" s="371">
        <v>0</v>
      </c>
      <c r="D167" s="372">
        <v>0</v>
      </c>
      <c r="E167" s="372">
        <v>0</v>
      </c>
      <c r="F167" s="372">
        <v>1</v>
      </c>
      <c r="G167" s="372">
        <v>2</v>
      </c>
      <c r="H167" s="372">
        <v>3</v>
      </c>
      <c r="I167" s="372">
        <v>0</v>
      </c>
      <c r="J167" s="372">
        <v>0</v>
      </c>
      <c r="K167" s="372">
        <v>0</v>
      </c>
      <c r="L167" s="372">
        <v>0</v>
      </c>
      <c r="M167" s="372">
        <v>1</v>
      </c>
      <c r="N167" s="369">
        <f t="shared" si="3"/>
        <v>1</v>
      </c>
      <c r="O167" s="373">
        <v>8</v>
      </c>
      <c r="P167" s="364">
        <v>0.041354355130524684</v>
      </c>
    </row>
    <row r="168" spans="1:16" ht="13.5" thickBot="1">
      <c r="A168" s="509" t="s">
        <v>229</v>
      </c>
      <c r="B168" s="522" t="s">
        <v>577</v>
      </c>
      <c r="C168" s="479">
        <v>0</v>
      </c>
      <c r="D168" s="480">
        <v>0</v>
      </c>
      <c r="E168" s="480">
        <v>0</v>
      </c>
      <c r="F168" s="480">
        <v>0</v>
      </c>
      <c r="G168" s="480">
        <v>0</v>
      </c>
      <c r="H168" s="480">
        <v>1</v>
      </c>
      <c r="I168" s="480">
        <v>4</v>
      </c>
      <c r="J168" s="480">
        <v>5</v>
      </c>
      <c r="K168" s="480">
        <v>1</v>
      </c>
      <c r="L168" s="480">
        <v>2</v>
      </c>
      <c r="M168" s="480">
        <v>0</v>
      </c>
      <c r="N168" s="539">
        <f t="shared" si="3"/>
        <v>0</v>
      </c>
      <c r="O168" s="481">
        <v>13</v>
      </c>
      <c r="P168" s="482">
        <v>0.06720082708710261</v>
      </c>
    </row>
    <row r="169" spans="1:36" s="4" customFormat="1" ht="18.75">
      <c r="A169" s="6" t="s">
        <v>386</v>
      </c>
      <c r="B169" s="6"/>
      <c r="D169" s="28"/>
      <c r="F169" s="7"/>
      <c r="G169" s="7"/>
      <c r="P169" s="11"/>
      <c r="Q169" s="191"/>
      <c r="R169" s="191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s="4" customFormat="1" ht="12.75">
      <c r="A170" s="12" t="s">
        <v>369</v>
      </c>
      <c r="B170" s="12"/>
      <c r="D170" s="28"/>
      <c r="F170" s="7"/>
      <c r="G170" s="7"/>
      <c r="P170" s="11"/>
      <c r="Q170" s="191"/>
      <c r="R170" s="191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2" ht="12.75">
      <c r="A171" s="4" t="s">
        <v>623</v>
      </c>
      <c r="B171" s="4"/>
    </row>
    <row r="172" ht="9.75" customHeight="1" thickBot="1"/>
    <row r="173" spans="3:16" ht="13.5" thickBot="1">
      <c r="C173" s="577">
        <v>2007</v>
      </c>
      <c r="D173" s="578"/>
      <c r="E173" s="578"/>
      <c r="F173" s="578"/>
      <c r="G173" s="578"/>
      <c r="H173" s="578"/>
      <c r="I173" s="578"/>
      <c r="J173" s="578"/>
      <c r="K173" s="578"/>
      <c r="L173" s="578"/>
      <c r="M173" s="578"/>
      <c r="N173" s="578"/>
      <c r="O173" s="578"/>
      <c r="P173" s="585"/>
    </row>
    <row r="174" spans="1:16" ht="48" thickBot="1">
      <c r="A174" s="73" t="s">
        <v>383</v>
      </c>
      <c r="B174" s="73" t="s">
        <v>426</v>
      </c>
      <c r="C174" s="497" t="s">
        <v>33</v>
      </c>
      <c r="D174" s="82" t="s">
        <v>45</v>
      </c>
      <c r="E174" s="82" t="s">
        <v>34</v>
      </c>
      <c r="F174" s="82" t="s">
        <v>35</v>
      </c>
      <c r="G174" s="82" t="s">
        <v>36</v>
      </c>
      <c r="H174" s="82" t="s">
        <v>37</v>
      </c>
      <c r="I174" s="82" t="s">
        <v>38</v>
      </c>
      <c r="J174" s="82" t="s">
        <v>39</v>
      </c>
      <c r="K174" s="82" t="s">
        <v>40</v>
      </c>
      <c r="L174" s="82" t="s">
        <v>41</v>
      </c>
      <c r="M174" s="82" t="s">
        <v>42</v>
      </c>
      <c r="N174" s="81" t="s">
        <v>43</v>
      </c>
      <c r="O174" s="478" t="s">
        <v>44</v>
      </c>
      <c r="P174" s="73" t="s">
        <v>382</v>
      </c>
    </row>
    <row r="175" spans="1:16" ht="21">
      <c r="A175" s="517" t="s">
        <v>206</v>
      </c>
      <c r="B175" s="528" t="s">
        <v>578</v>
      </c>
      <c r="C175" s="367">
        <v>0</v>
      </c>
      <c r="D175" s="368">
        <v>0</v>
      </c>
      <c r="E175" s="368">
        <v>0</v>
      </c>
      <c r="F175" s="368">
        <v>1</v>
      </c>
      <c r="G175" s="368">
        <v>0</v>
      </c>
      <c r="H175" s="368">
        <v>0</v>
      </c>
      <c r="I175" s="368">
        <v>0</v>
      </c>
      <c r="J175" s="368">
        <v>0</v>
      </c>
      <c r="K175" s="368">
        <v>0</v>
      </c>
      <c r="L175" s="368">
        <v>0</v>
      </c>
      <c r="M175" s="368">
        <v>1</v>
      </c>
      <c r="N175" s="369">
        <f aca="true" t="shared" si="4" ref="N175:N186">O175-(C175+D175+E175+F175+G175+H175+I175+J175+K175+L175+M175)</f>
        <v>8</v>
      </c>
      <c r="O175" s="370">
        <v>10</v>
      </c>
      <c r="P175" s="484">
        <v>0.051692943913155855</v>
      </c>
    </row>
    <row r="176" spans="1:16" ht="12.75">
      <c r="A176" s="508" t="s">
        <v>148</v>
      </c>
      <c r="B176" s="519" t="s">
        <v>579</v>
      </c>
      <c r="C176" s="371">
        <v>54</v>
      </c>
      <c r="D176" s="372">
        <v>50</v>
      </c>
      <c r="E176" s="372">
        <v>78</v>
      </c>
      <c r="F176" s="372">
        <v>69</v>
      </c>
      <c r="G176" s="372">
        <v>66</v>
      </c>
      <c r="H176" s="372">
        <v>48</v>
      </c>
      <c r="I176" s="372">
        <v>58</v>
      </c>
      <c r="J176" s="372">
        <v>66</v>
      </c>
      <c r="K176" s="372">
        <v>64</v>
      </c>
      <c r="L176" s="372">
        <v>60</v>
      </c>
      <c r="M176" s="372">
        <v>59</v>
      </c>
      <c r="N176" s="369">
        <f t="shared" si="4"/>
        <v>75</v>
      </c>
      <c r="O176" s="373">
        <v>747</v>
      </c>
      <c r="P176" s="364">
        <v>3.8614629103127425</v>
      </c>
    </row>
    <row r="177" spans="1:16" ht="21">
      <c r="A177" s="508" t="s">
        <v>149</v>
      </c>
      <c r="B177" s="519" t="s">
        <v>580</v>
      </c>
      <c r="C177" s="371">
        <v>13</v>
      </c>
      <c r="D177" s="372">
        <v>11</v>
      </c>
      <c r="E177" s="372">
        <v>17</v>
      </c>
      <c r="F177" s="372">
        <v>18</v>
      </c>
      <c r="G177" s="372">
        <v>18</v>
      </c>
      <c r="H177" s="372">
        <v>17</v>
      </c>
      <c r="I177" s="372">
        <v>18</v>
      </c>
      <c r="J177" s="372">
        <v>19</v>
      </c>
      <c r="K177" s="372">
        <v>17</v>
      </c>
      <c r="L177" s="372">
        <v>13</v>
      </c>
      <c r="M177" s="372">
        <v>9</v>
      </c>
      <c r="N177" s="369">
        <f t="shared" si="4"/>
        <v>8</v>
      </c>
      <c r="O177" s="373">
        <v>178</v>
      </c>
      <c r="P177" s="364">
        <v>0.9201344016541741</v>
      </c>
    </row>
    <row r="178" spans="1:16" ht="12.75">
      <c r="A178" s="508" t="s">
        <v>207</v>
      </c>
      <c r="B178" s="519" t="s">
        <v>581</v>
      </c>
      <c r="C178" s="371">
        <v>0</v>
      </c>
      <c r="D178" s="372">
        <v>0</v>
      </c>
      <c r="E178" s="372">
        <v>1</v>
      </c>
      <c r="F178" s="372">
        <v>0</v>
      </c>
      <c r="G178" s="372">
        <v>0</v>
      </c>
      <c r="H178" s="372">
        <v>0</v>
      </c>
      <c r="I178" s="372">
        <v>0</v>
      </c>
      <c r="J178" s="372">
        <v>0</v>
      </c>
      <c r="K178" s="372">
        <v>0</v>
      </c>
      <c r="L178" s="372">
        <v>0</v>
      </c>
      <c r="M178" s="372">
        <v>1</v>
      </c>
      <c r="N178" s="369">
        <f t="shared" si="4"/>
        <v>0</v>
      </c>
      <c r="O178" s="373">
        <v>2</v>
      </c>
      <c r="P178" s="364">
        <v>0.010338588782631171</v>
      </c>
    </row>
    <row r="179" spans="1:16" ht="12.75">
      <c r="A179" s="508" t="s">
        <v>245</v>
      </c>
      <c r="B179" s="519" t="s">
        <v>582</v>
      </c>
      <c r="C179" s="371">
        <v>0</v>
      </c>
      <c r="D179" s="372">
        <v>0</v>
      </c>
      <c r="E179" s="372">
        <v>0</v>
      </c>
      <c r="F179" s="372">
        <v>0</v>
      </c>
      <c r="G179" s="372">
        <v>0</v>
      </c>
      <c r="H179" s="372">
        <v>0</v>
      </c>
      <c r="I179" s="372">
        <v>5</v>
      </c>
      <c r="J179" s="372">
        <v>0</v>
      </c>
      <c r="K179" s="372">
        <v>2</v>
      </c>
      <c r="L179" s="372">
        <v>0</v>
      </c>
      <c r="M179" s="372">
        <v>0</v>
      </c>
      <c r="N179" s="369">
        <f t="shared" si="4"/>
        <v>0</v>
      </c>
      <c r="O179" s="373">
        <v>7</v>
      </c>
      <c r="P179" s="364">
        <v>0.036185060739209095</v>
      </c>
    </row>
    <row r="180" spans="1:16" ht="12.75">
      <c r="A180" s="508" t="s">
        <v>263</v>
      </c>
      <c r="B180" s="519" t="s">
        <v>583</v>
      </c>
      <c r="C180" s="371">
        <v>0</v>
      </c>
      <c r="D180" s="372">
        <v>0</v>
      </c>
      <c r="E180" s="372">
        <v>0</v>
      </c>
      <c r="F180" s="372">
        <v>0</v>
      </c>
      <c r="G180" s="372">
        <v>0</v>
      </c>
      <c r="H180" s="372">
        <v>0</v>
      </c>
      <c r="I180" s="372">
        <v>0</v>
      </c>
      <c r="J180" s="372">
        <v>0</v>
      </c>
      <c r="K180" s="372">
        <v>0</v>
      </c>
      <c r="L180" s="372">
        <v>1</v>
      </c>
      <c r="M180" s="372">
        <v>1</v>
      </c>
      <c r="N180" s="369">
        <f t="shared" si="4"/>
        <v>0</v>
      </c>
      <c r="O180" s="373">
        <v>2</v>
      </c>
      <c r="P180" s="364">
        <v>0.010338588782631171</v>
      </c>
    </row>
    <row r="181" spans="1:16" ht="12.75">
      <c r="A181" s="508" t="s">
        <v>150</v>
      </c>
      <c r="B181" s="519" t="s">
        <v>584</v>
      </c>
      <c r="C181" s="371">
        <v>35</v>
      </c>
      <c r="D181" s="372">
        <v>31</v>
      </c>
      <c r="E181" s="372">
        <v>31</v>
      </c>
      <c r="F181" s="372">
        <v>30</v>
      </c>
      <c r="G181" s="372">
        <v>35</v>
      </c>
      <c r="H181" s="372">
        <v>31</v>
      </c>
      <c r="I181" s="372">
        <v>32</v>
      </c>
      <c r="J181" s="372">
        <v>30</v>
      </c>
      <c r="K181" s="372">
        <v>28</v>
      </c>
      <c r="L181" s="372">
        <v>33</v>
      </c>
      <c r="M181" s="372">
        <v>31</v>
      </c>
      <c r="N181" s="369">
        <f t="shared" si="4"/>
        <v>30</v>
      </c>
      <c r="O181" s="373">
        <v>377</v>
      </c>
      <c r="P181" s="364">
        <v>1.9488239855259757</v>
      </c>
    </row>
    <row r="182" spans="1:16" ht="12.75">
      <c r="A182" s="508" t="s">
        <v>186</v>
      </c>
      <c r="B182" s="519" t="s">
        <v>585</v>
      </c>
      <c r="C182" s="371">
        <v>0</v>
      </c>
      <c r="D182" s="372">
        <v>0</v>
      </c>
      <c r="E182" s="372">
        <v>0</v>
      </c>
      <c r="F182" s="372">
        <v>0</v>
      </c>
      <c r="G182" s="372">
        <v>0</v>
      </c>
      <c r="H182" s="372">
        <v>0</v>
      </c>
      <c r="I182" s="372">
        <v>0</v>
      </c>
      <c r="J182" s="372">
        <v>0</v>
      </c>
      <c r="K182" s="372">
        <v>0</v>
      </c>
      <c r="L182" s="372">
        <v>0</v>
      </c>
      <c r="M182" s="372">
        <v>0</v>
      </c>
      <c r="N182" s="369">
        <f t="shared" si="4"/>
        <v>0</v>
      </c>
      <c r="O182" s="373">
        <v>0</v>
      </c>
      <c r="P182" s="364">
        <v>0</v>
      </c>
    </row>
    <row r="183" spans="1:16" ht="12.75">
      <c r="A183" s="508" t="s">
        <v>247</v>
      </c>
      <c r="B183" s="519" t="s">
        <v>586</v>
      </c>
      <c r="C183" s="371">
        <v>0</v>
      </c>
      <c r="D183" s="372">
        <v>0</v>
      </c>
      <c r="E183" s="372">
        <v>0</v>
      </c>
      <c r="F183" s="372">
        <v>0</v>
      </c>
      <c r="G183" s="372">
        <v>0</v>
      </c>
      <c r="H183" s="372">
        <v>0</v>
      </c>
      <c r="I183" s="372">
        <v>1</v>
      </c>
      <c r="J183" s="372">
        <v>0</v>
      </c>
      <c r="K183" s="372">
        <v>0</v>
      </c>
      <c r="L183" s="372">
        <v>0</v>
      </c>
      <c r="M183" s="372">
        <v>0</v>
      </c>
      <c r="N183" s="369">
        <f t="shared" si="4"/>
        <v>0</v>
      </c>
      <c r="O183" s="373">
        <v>1</v>
      </c>
      <c r="P183" s="364">
        <v>0.0051692943913155855</v>
      </c>
    </row>
    <row r="184" spans="1:16" ht="12.75">
      <c r="A184" s="508" t="s">
        <v>230</v>
      </c>
      <c r="B184" s="519" t="s">
        <v>587</v>
      </c>
      <c r="C184" s="371">
        <v>0</v>
      </c>
      <c r="D184" s="372">
        <v>0</v>
      </c>
      <c r="E184" s="372">
        <v>0</v>
      </c>
      <c r="F184" s="372">
        <v>0</v>
      </c>
      <c r="G184" s="372">
        <v>0</v>
      </c>
      <c r="H184" s="372">
        <v>0</v>
      </c>
      <c r="I184" s="372">
        <v>0</v>
      </c>
      <c r="J184" s="372">
        <v>0</v>
      </c>
      <c r="K184" s="372">
        <v>0</v>
      </c>
      <c r="L184" s="372">
        <v>0</v>
      </c>
      <c r="M184" s="372">
        <v>0</v>
      </c>
      <c r="N184" s="369">
        <f t="shared" si="4"/>
        <v>0</v>
      </c>
      <c r="O184" s="373">
        <v>0</v>
      </c>
      <c r="P184" s="364">
        <v>0</v>
      </c>
    </row>
    <row r="185" spans="1:16" ht="12.75">
      <c r="A185" s="508" t="s">
        <v>208</v>
      </c>
      <c r="B185" s="519" t="s">
        <v>588</v>
      </c>
      <c r="C185" s="371">
        <v>0</v>
      </c>
      <c r="D185" s="372">
        <v>0</v>
      </c>
      <c r="E185" s="372">
        <v>1</v>
      </c>
      <c r="F185" s="372">
        <v>0</v>
      </c>
      <c r="G185" s="372">
        <v>0</v>
      </c>
      <c r="H185" s="372">
        <v>1</v>
      </c>
      <c r="I185" s="372">
        <v>0</v>
      </c>
      <c r="J185" s="372">
        <v>0</v>
      </c>
      <c r="K185" s="372">
        <v>5</v>
      </c>
      <c r="L185" s="372">
        <v>1</v>
      </c>
      <c r="M185" s="372">
        <v>1</v>
      </c>
      <c r="N185" s="369">
        <f t="shared" si="4"/>
        <v>0</v>
      </c>
      <c r="O185" s="373">
        <v>9</v>
      </c>
      <c r="P185" s="364">
        <v>0.046523649521840266</v>
      </c>
    </row>
    <row r="186" spans="1:16" ht="21">
      <c r="A186" s="508" t="s">
        <v>187</v>
      </c>
      <c r="B186" s="519" t="s">
        <v>589</v>
      </c>
      <c r="C186" s="371">
        <v>0</v>
      </c>
      <c r="D186" s="372">
        <v>0</v>
      </c>
      <c r="E186" s="372">
        <v>0</v>
      </c>
      <c r="F186" s="372">
        <v>0</v>
      </c>
      <c r="G186" s="372">
        <v>0</v>
      </c>
      <c r="H186" s="372">
        <v>0</v>
      </c>
      <c r="I186" s="372">
        <v>0</v>
      </c>
      <c r="J186" s="372">
        <v>0</v>
      </c>
      <c r="K186" s="372">
        <v>0</v>
      </c>
      <c r="L186" s="372">
        <v>0</v>
      </c>
      <c r="M186" s="372">
        <v>1</v>
      </c>
      <c r="N186" s="538">
        <f t="shared" si="4"/>
        <v>0</v>
      </c>
      <c r="O186" s="373">
        <v>1</v>
      </c>
      <c r="P186" s="364">
        <v>0.0051692943913155855</v>
      </c>
    </row>
    <row r="187" spans="1:16" ht="12.75">
      <c r="A187" s="517" t="s">
        <v>151</v>
      </c>
      <c r="B187" s="540" t="s">
        <v>590</v>
      </c>
      <c r="C187" s="367">
        <v>1</v>
      </c>
      <c r="D187" s="368">
        <v>2</v>
      </c>
      <c r="E187" s="368">
        <v>0</v>
      </c>
      <c r="F187" s="368">
        <v>0</v>
      </c>
      <c r="G187" s="368">
        <v>2</v>
      </c>
      <c r="H187" s="368">
        <v>0</v>
      </c>
      <c r="I187" s="368">
        <v>0</v>
      </c>
      <c r="J187" s="368">
        <v>0</v>
      </c>
      <c r="K187" s="368">
        <v>0</v>
      </c>
      <c r="L187" s="368">
        <v>0</v>
      </c>
      <c r="M187" s="368">
        <v>0</v>
      </c>
      <c r="N187" s="369">
        <f t="shared" si="3"/>
        <v>0</v>
      </c>
      <c r="O187" s="370">
        <v>5</v>
      </c>
      <c r="P187" s="484">
        <v>0.025846471956577927</v>
      </c>
    </row>
    <row r="188" spans="1:16" ht="12.75">
      <c r="A188" s="508" t="s">
        <v>152</v>
      </c>
      <c r="B188" s="525" t="s">
        <v>591</v>
      </c>
      <c r="C188" s="371">
        <v>4</v>
      </c>
      <c r="D188" s="372">
        <v>3</v>
      </c>
      <c r="E188" s="372">
        <v>3</v>
      </c>
      <c r="F188" s="372">
        <v>4</v>
      </c>
      <c r="G188" s="372">
        <v>4</v>
      </c>
      <c r="H188" s="372">
        <v>4</v>
      </c>
      <c r="I188" s="372">
        <v>8</v>
      </c>
      <c r="J188" s="372">
        <v>8</v>
      </c>
      <c r="K188" s="372">
        <v>4</v>
      </c>
      <c r="L188" s="372">
        <v>2</v>
      </c>
      <c r="M188" s="372">
        <v>2</v>
      </c>
      <c r="N188" s="369">
        <f t="shared" si="3"/>
        <v>3</v>
      </c>
      <c r="O188" s="373">
        <v>49</v>
      </c>
      <c r="P188" s="364">
        <v>0.2532954251744637</v>
      </c>
    </row>
    <row r="189" spans="1:16" ht="12.75">
      <c r="A189" s="508" t="s">
        <v>153</v>
      </c>
      <c r="B189" s="525" t="s">
        <v>592</v>
      </c>
      <c r="C189" s="371">
        <v>0</v>
      </c>
      <c r="D189" s="372">
        <v>0</v>
      </c>
      <c r="E189" s="372">
        <v>4</v>
      </c>
      <c r="F189" s="372">
        <v>16</v>
      </c>
      <c r="G189" s="372">
        <v>3</v>
      </c>
      <c r="H189" s="372">
        <v>0</v>
      </c>
      <c r="I189" s="372">
        <v>1</v>
      </c>
      <c r="J189" s="372">
        <v>2</v>
      </c>
      <c r="K189" s="372">
        <v>0</v>
      </c>
      <c r="L189" s="372">
        <v>7</v>
      </c>
      <c r="M189" s="372">
        <v>1</v>
      </c>
      <c r="N189" s="369">
        <f t="shared" si="3"/>
        <v>3</v>
      </c>
      <c r="O189" s="373">
        <v>37</v>
      </c>
      <c r="P189" s="364">
        <v>0.19126389247867667</v>
      </c>
    </row>
    <row r="190" spans="1:16" ht="12.75">
      <c r="A190" s="508" t="s">
        <v>209</v>
      </c>
      <c r="B190" s="525" t="s">
        <v>593</v>
      </c>
      <c r="C190" s="371">
        <v>0</v>
      </c>
      <c r="D190" s="372">
        <v>0</v>
      </c>
      <c r="E190" s="372">
        <v>1</v>
      </c>
      <c r="F190" s="372">
        <v>0</v>
      </c>
      <c r="G190" s="372">
        <v>1</v>
      </c>
      <c r="H190" s="372">
        <v>1</v>
      </c>
      <c r="I190" s="372">
        <v>0</v>
      </c>
      <c r="J190" s="372">
        <v>0</v>
      </c>
      <c r="K190" s="372">
        <v>1</v>
      </c>
      <c r="L190" s="372">
        <v>0</v>
      </c>
      <c r="M190" s="372">
        <v>0</v>
      </c>
      <c r="N190" s="369">
        <f t="shared" si="3"/>
        <v>1</v>
      </c>
      <c r="O190" s="373">
        <v>5</v>
      </c>
      <c r="P190" s="364">
        <v>0.025846471956577927</v>
      </c>
    </row>
    <row r="191" spans="1:16" ht="12.75">
      <c r="A191" s="508" t="s">
        <v>188</v>
      </c>
      <c r="B191" s="525" t="s">
        <v>594</v>
      </c>
      <c r="C191" s="371">
        <v>0</v>
      </c>
      <c r="D191" s="372">
        <v>1</v>
      </c>
      <c r="E191" s="372">
        <v>0</v>
      </c>
      <c r="F191" s="372">
        <v>0</v>
      </c>
      <c r="G191" s="372">
        <v>0</v>
      </c>
      <c r="H191" s="372">
        <v>0</v>
      </c>
      <c r="I191" s="372">
        <v>1</v>
      </c>
      <c r="J191" s="372">
        <v>0</v>
      </c>
      <c r="K191" s="372">
        <v>0</v>
      </c>
      <c r="L191" s="372">
        <v>1</v>
      </c>
      <c r="M191" s="372">
        <v>0</v>
      </c>
      <c r="N191" s="369">
        <f t="shared" si="3"/>
        <v>0</v>
      </c>
      <c r="O191" s="373">
        <v>3</v>
      </c>
      <c r="P191" s="364">
        <v>0.015507883173946756</v>
      </c>
    </row>
    <row r="192" spans="1:16" ht="12.75">
      <c r="A192" s="508" t="s">
        <v>154</v>
      </c>
      <c r="B192" s="525" t="s">
        <v>595</v>
      </c>
      <c r="C192" s="371">
        <v>9</v>
      </c>
      <c r="D192" s="372">
        <v>8</v>
      </c>
      <c r="E192" s="372">
        <v>9</v>
      </c>
      <c r="F192" s="372">
        <v>9</v>
      </c>
      <c r="G192" s="372">
        <v>11</v>
      </c>
      <c r="H192" s="372">
        <v>9</v>
      </c>
      <c r="I192" s="372">
        <v>9</v>
      </c>
      <c r="J192" s="372">
        <v>9</v>
      </c>
      <c r="K192" s="372">
        <v>10</v>
      </c>
      <c r="L192" s="372">
        <v>9</v>
      </c>
      <c r="M192" s="372">
        <v>12</v>
      </c>
      <c r="N192" s="369">
        <f t="shared" si="3"/>
        <v>9</v>
      </c>
      <c r="O192" s="373">
        <v>113</v>
      </c>
      <c r="P192" s="364">
        <v>0.5841302662186612</v>
      </c>
    </row>
    <row r="193" spans="1:16" ht="12.75">
      <c r="A193" s="508" t="s">
        <v>264</v>
      </c>
      <c r="B193" s="525" t="s">
        <v>596</v>
      </c>
      <c r="C193" s="371">
        <v>0</v>
      </c>
      <c r="D193" s="372">
        <v>0</v>
      </c>
      <c r="E193" s="372">
        <v>0</v>
      </c>
      <c r="F193" s="372">
        <v>0</v>
      </c>
      <c r="G193" s="372">
        <v>0</v>
      </c>
      <c r="H193" s="372">
        <v>0</v>
      </c>
      <c r="I193" s="372">
        <v>0</v>
      </c>
      <c r="J193" s="372">
        <v>0</v>
      </c>
      <c r="K193" s="372">
        <v>0</v>
      </c>
      <c r="L193" s="372">
        <v>0</v>
      </c>
      <c r="M193" s="372">
        <v>0</v>
      </c>
      <c r="N193" s="369">
        <f t="shared" si="3"/>
        <v>0</v>
      </c>
      <c r="O193" s="373">
        <v>0</v>
      </c>
      <c r="P193" s="364">
        <v>0</v>
      </c>
    </row>
    <row r="194" spans="1:16" ht="12.75">
      <c r="A194" s="508" t="s">
        <v>155</v>
      </c>
      <c r="B194" s="525" t="s">
        <v>597</v>
      </c>
      <c r="C194" s="371">
        <v>1</v>
      </c>
      <c r="D194" s="372">
        <v>0</v>
      </c>
      <c r="E194" s="372">
        <v>0</v>
      </c>
      <c r="F194" s="372">
        <v>0</v>
      </c>
      <c r="G194" s="372">
        <v>0</v>
      </c>
      <c r="H194" s="372">
        <v>0</v>
      </c>
      <c r="I194" s="372">
        <v>0</v>
      </c>
      <c r="J194" s="372">
        <v>2</v>
      </c>
      <c r="K194" s="372">
        <v>0</v>
      </c>
      <c r="L194" s="372">
        <v>0</v>
      </c>
      <c r="M194" s="372">
        <v>0</v>
      </c>
      <c r="N194" s="369">
        <f t="shared" si="3"/>
        <v>0</v>
      </c>
      <c r="O194" s="373">
        <v>3</v>
      </c>
      <c r="P194" s="364">
        <v>0.015507883173946756</v>
      </c>
    </row>
    <row r="195" spans="1:16" ht="12.75">
      <c r="A195" s="508" t="s">
        <v>210</v>
      </c>
      <c r="B195" s="525" t="s">
        <v>598</v>
      </c>
      <c r="C195" s="371">
        <v>0</v>
      </c>
      <c r="D195" s="372">
        <v>0</v>
      </c>
      <c r="E195" s="372">
        <v>0</v>
      </c>
      <c r="F195" s="372">
        <v>0</v>
      </c>
      <c r="G195" s="372">
        <v>0</v>
      </c>
      <c r="H195" s="372">
        <v>0</v>
      </c>
      <c r="I195" s="372">
        <v>0</v>
      </c>
      <c r="J195" s="372">
        <v>0</v>
      </c>
      <c r="K195" s="372">
        <v>0</v>
      </c>
      <c r="L195" s="372">
        <v>0</v>
      </c>
      <c r="M195" s="372">
        <v>0</v>
      </c>
      <c r="N195" s="369">
        <f t="shared" si="3"/>
        <v>0</v>
      </c>
      <c r="O195" s="373">
        <v>0</v>
      </c>
      <c r="P195" s="364">
        <v>0</v>
      </c>
    </row>
    <row r="196" spans="1:16" ht="12.75">
      <c r="A196" s="508" t="s">
        <v>136</v>
      </c>
      <c r="B196" s="525" t="s">
        <v>599</v>
      </c>
      <c r="C196" s="371">
        <v>0</v>
      </c>
      <c r="D196" s="372">
        <v>0</v>
      </c>
      <c r="E196" s="372">
        <v>0</v>
      </c>
      <c r="F196" s="372">
        <v>0</v>
      </c>
      <c r="G196" s="372">
        <v>0</v>
      </c>
      <c r="H196" s="372">
        <v>0</v>
      </c>
      <c r="I196" s="372">
        <v>0</v>
      </c>
      <c r="J196" s="372">
        <v>0</v>
      </c>
      <c r="K196" s="372">
        <v>1</v>
      </c>
      <c r="L196" s="372">
        <v>0</v>
      </c>
      <c r="M196" s="372">
        <v>0</v>
      </c>
      <c r="N196" s="369">
        <f t="shared" si="3"/>
        <v>0</v>
      </c>
      <c r="O196" s="373">
        <v>1</v>
      </c>
      <c r="P196" s="364">
        <v>0.0051692943913155855</v>
      </c>
    </row>
    <row r="197" spans="1:16" ht="12.75">
      <c r="A197" s="508" t="s">
        <v>156</v>
      </c>
      <c r="B197" s="525" t="s">
        <v>600</v>
      </c>
      <c r="C197" s="371">
        <v>5</v>
      </c>
      <c r="D197" s="372">
        <v>4</v>
      </c>
      <c r="E197" s="372">
        <v>4</v>
      </c>
      <c r="F197" s="372">
        <v>4</v>
      </c>
      <c r="G197" s="372">
        <v>5</v>
      </c>
      <c r="H197" s="372">
        <v>9</v>
      </c>
      <c r="I197" s="372">
        <v>8</v>
      </c>
      <c r="J197" s="372">
        <v>10</v>
      </c>
      <c r="K197" s="372">
        <v>7</v>
      </c>
      <c r="L197" s="372">
        <v>6</v>
      </c>
      <c r="M197" s="372">
        <v>4</v>
      </c>
      <c r="N197" s="369">
        <f t="shared" si="3"/>
        <v>4</v>
      </c>
      <c r="O197" s="373">
        <v>70</v>
      </c>
      <c r="P197" s="364">
        <v>0.36185060739209096</v>
      </c>
    </row>
    <row r="198" spans="1:16" ht="12.75">
      <c r="A198" s="508" t="s">
        <v>266</v>
      </c>
      <c r="B198" s="525" t="s">
        <v>601</v>
      </c>
      <c r="C198" s="371">
        <v>0</v>
      </c>
      <c r="D198" s="372">
        <v>0</v>
      </c>
      <c r="E198" s="372">
        <v>0</v>
      </c>
      <c r="F198" s="372">
        <v>0</v>
      </c>
      <c r="G198" s="372">
        <v>0</v>
      </c>
      <c r="H198" s="372">
        <v>0</v>
      </c>
      <c r="I198" s="372">
        <v>0</v>
      </c>
      <c r="J198" s="372">
        <v>0</v>
      </c>
      <c r="K198" s="372">
        <v>0</v>
      </c>
      <c r="L198" s="372">
        <v>0</v>
      </c>
      <c r="M198" s="372">
        <v>1</v>
      </c>
      <c r="N198" s="369">
        <f t="shared" si="3"/>
        <v>0</v>
      </c>
      <c r="O198" s="373">
        <v>1</v>
      </c>
      <c r="P198" s="364">
        <v>0.0051692943913155855</v>
      </c>
    </row>
    <row r="199" spans="1:16" ht="12.75">
      <c r="A199" s="508" t="s">
        <v>137</v>
      </c>
      <c r="B199" s="525" t="s">
        <v>602</v>
      </c>
      <c r="C199" s="371">
        <v>0</v>
      </c>
      <c r="D199" s="372">
        <v>0</v>
      </c>
      <c r="E199" s="372">
        <v>0</v>
      </c>
      <c r="F199" s="372">
        <v>0</v>
      </c>
      <c r="G199" s="372">
        <v>0</v>
      </c>
      <c r="H199" s="372">
        <v>0</v>
      </c>
      <c r="I199" s="372">
        <v>0</v>
      </c>
      <c r="J199" s="372">
        <v>0</v>
      </c>
      <c r="K199" s="372">
        <v>0</v>
      </c>
      <c r="L199" s="372">
        <v>0</v>
      </c>
      <c r="M199" s="372">
        <v>0</v>
      </c>
      <c r="N199" s="369">
        <f t="shared" si="3"/>
        <v>0</v>
      </c>
      <c r="O199" s="373">
        <v>0</v>
      </c>
      <c r="P199" s="364">
        <v>0</v>
      </c>
    </row>
    <row r="200" spans="1:16" ht="12.75">
      <c r="A200" s="508" t="s">
        <v>157</v>
      </c>
      <c r="B200" s="525" t="s">
        <v>603</v>
      </c>
      <c r="C200" s="371">
        <v>0</v>
      </c>
      <c r="D200" s="372">
        <v>0</v>
      </c>
      <c r="E200" s="372">
        <v>2</v>
      </c>
      <c r="F200" s="372">
        <v>2</v>
      </c>
      <c r="G200" s="372">
        <v>2</v>
      </c>
      <c r="H200" s="372">
        <v>3</v>
      </c>
      <c r="I200" s="372">
        <v>0</v>
      </c>
      <c r="J200" s="372">
        <v>2</v>
      </c>
      <c r="K200" s="372">
        <v>0</v>
      </c>
      <c r="L200" s="372">
        <v>0</v>
      </c>
      <c r="M200" s="372">
        <v>0</v>
      </c>
      <c r="N200" s="369">
        <f t="shared" si="3"/>
        <v>2</v>
      </c>
      <c r="O200" s="373">
        <v>13</v>
      </c>
      <c r="P200" s="364">
        <v>0.06720082708710261</v>
      </c>
    </row>
    <row r="201" spans="1:16" ht="12.75">
      <c r="A201" s="508" t="s">
        <v>158</v>
      </c>
      <c r="B201" s="525" t="s">
        <v>604</v>
      </c>
      <c r="C201" s="371">
        <v>0</v>
      </c>
      <c r="D201" s="372">
        <v>0</v>
      </c>
      <c r="E201" s="372">
        <v>0</v>
      </c>
      <c r="F201" s="372">
        <v>0</v>
      </c>
      <c r="G201" s="372">
        <v>0</v>
      </c>
      <c r="H201" s="372">
        <v>0</v>
      </c>
      <c r="I201" s="372">
        <v>0</v>
      </c>
      <c r="J201" s="372">
        <v>0</v>
      </c>
      <c r="K201" s="372">
        <v>0</v>
      </c>
      <c r="L201" s="372">
        <v>1</v>
      </c>
      <c r="M201" s="372">
        <v>0</v>
      </c>
      <c r="N201" s="369">
        <f t="shared" si="3"/>
        <v>0</v>
      </c>
      <c r="O201" s="373">
        <v>1</v>
      </c>
      <c r="P201" s="364">
        <v>0.0051692943913155855</v>
      </c>
    </row>
    <row r="202" spans="1:16" ht="12.75">
      <c r="A202" s="508" t="s">
        <v>159</v>
      </c>
      <c r="B202" s="525" t="s">
        <v>605</v>
      </c>
      <c r="C202" s="371">
        <v>0</v>
      </c>
      <c r="D202" s="372">
        <v>0</v>
      </c>
      <c r="E202" s="372">
        <v>0</v>
      </c>
      <c r="F202" s="372">
        <v>0</v>
      </c>
      <c r="G202" s="372">
        <v>0</v>
      </c>
      <c r="H202" s="372">
        <v>0</v>
      </c>
      <c r="I202" s="372">
        <v>2</v>
      </c>
      <c r="J202" s="372">
        <v>0</v>
      </c>
      <c r="K202" s="372">
        <v>0</v>
      </c>
      <c r="L202" s="372">
        <v>0</v>
      </c>
      <c r="M202" s="372">
        <v>0</v>
      </c>
      <c r="N202" s="369">
        <f t="shared" si="3"/>
        <v>0</v>
      </c>
      <c r="O202" s="373">
        <v>2</v>
      </c>
      <c r="P202" s="364">
        <v>0.010338588782631171</v>
      </c>
    </row>
    <row r="203" spans="1:16" ht="12.75">
      <c r="A203" s="508" t="s">
        <v>160</v>
      </c>
      <c r="B203" s="525" t="s">
        <v>606</v>
      </c>
      <c r="C203" s="371">
        <v>1</v>
      </c>
      <c r="D203" s="372">
        <v>0</v>
      </c>
      <c r="E203" s="372">
        <v>0</v>
      </c>
      <c r="F203" s="372">
        <v>0</v>
      </c>
      <c r="G203" s="372">
        <v>0</v>
      </c>
      <c r="H203" s="372">
        <v>0</v>
      </c>
      <c r="I203" s="372">
        <v>0</v>
      </c>
      <c r="J203" s="372">
        <v>0</v>
      </c>
      <c r="K203" s="372">
        <v>0</v>
      </c>
      <c r="L203" s="372">
        <v>0</v>
      </c>
      <c r="M203" s="372">
        <v>0</v>
      </c>
      <c r="N203" s="369">
        <f t="shared" si="3"/>
        <v>0</v>
      </c>
      <c r="O203" s="373">
        <v>1</v>
      </c>
      <c r="P203" s="364">
        <v>0.0051692943913155855</v>
      </c>
    </row>
    <row r="204" spans="1:16" ht="12.75">
      <c r="A204" s="508" t="s">
        <v>161</v>
      </c>
      <c r="B204" s="525" t="s">
        <v>607</v>
      </c>
      <c r="C204" s="371">
        <v>1</v>
      </c>
      <c r="D204" s="372">
        <v>0</v>
      </c>
      <c r="E204" s="372">
        <v>2</v>
      </c>
      <c r="F204" s="372">
        <v>2</v>
      </c>
      <c r="G204" s="372">
        <v>0</v>
      </c>
      <c r="H204" s="372">
        <v>0</v>
      </c>
      <c r="I204" s="372">
        <v>0</v>
      </c>
      <c r="J204" s="372">
        <v>0</v>
      </c>
      <c r="K204" s="372">
        <v>3</v>
      </c>
      <c r="L204" s="372">
        <v>3</v>
      </c>
      <c r="M204" s="372">
        <v>2</v>
      </c>
      <c r="N204" s="369">
        <f t="shared" si="3"/>
        <v>2</v>
      </c>
      <c r="O204" s="373">
        <v>15</v>
      </c>
      <c r="P204" s="364">
        <v>0.07753941586973379</v>
      </c>
    </row>
    <row r="205" spans="1:16" ht="12.75">
      <c r="A205" s="508" t="s">
        <v>162</v>
      </c>
      <c r="B205" s="525" t="s">
        <v>608</v>
      </c>
      <c r="C205" s="371">
        <v>19</v>
      </c>
      <c r="D205" s="372">
        <v>16</v>
      </c>
      <c r="E205" s="372">
        <v>21</v>
      </c>
      <c r="F205" s="372">
        <v>18</v>
      </c>
      <c r="G205" s="372">
        <v>15</v>
      </c>
      <c r="H205" s="372">
        <v>14</v>
      </c>
      <c r="I205" s="372">
        <v>14</v>
      </c>
      <c r="J205" s="372">
        <v>16</v>
      </c>
      <c r="K205" s="372">
        <v>17</v>
      </c>
      <c r="L205" s="372">
        <v>12</v>
      </c>
      <c r="M205" s="372">
        <v>11</v>
      </c>
      <c r="N205" s="369">
        <f t="shared" si="3"/>
        <v>9</v>
      </c>
      <c r="O205" s="373">
        <v>182</v>
      </c>
      <c r="P205" s="364">
        <v>0.9408115792194366</v>
      </c>
    </row>
    <row r="206" spans="1:16" ht="12.75">
      <c r="A206" s="508" t="s">
        <v>189</v>
      </c>
      <c r="B206" s="525" t="s">
        <v>609</v>
      </c>
      <c r="C206" s="371">
        <v>0</v>
      </c>
      <c r="D206" s="372">
        <v>2</v>
      </c>
      <c r="E206" s="372">
        <v>3</v>
      </c>
      <c r="F206" s="372">
        <v>1</v>
      </c>
      <c r="G206" s="372">
        <v>7</v>
      </c>
      <c r="H206" s="372">
        <v>12</v>
      </c>
      <c r="I206" s="372">
        <v>7</v>
      </c>
      <c r="J206" s="372">
        <v>5</v>
      </c>
      <c r="K206" s="372">
        <v>3</v>
      </c>
      <c r="L206" s="372">
        <v>1</v>
      </c>
      <c r="M206" s="372">
        <v>1</v>
      </c>
      <c r="N206" s="369">
        <f t="shared" si="3"/>
        <v>1</v>
      </c>
      <c r="O206" s="373">
        <v>43</v>
      </c>
      <c r="P206" s="364">
        <v>0.22227965882657016</v>
      </c>
    </row>
    <row r="207" spans="1:16" ht="12.75">
      <c r="A207" s="508" t="s">
        <v>163</v>
      </c>
      <c r="B207" s="525" t="s">
        <v>610</v>
      </c>
      <c r="C207" s="371">
        <v>0</v>
      </c>
      <c r="D207" s="372">
        <v>0</v>
      </c>
      <c r="E207" s="372">
        <v>0</v>
      </c>
      <c r="F207" s="372">
        <v>1</v>
      </c>
      <c r="G207" s="372">
        <v>0</v>
      </c>
      <c r="H207" s="372">
        <v>0</v>
      </c>
      <c r="I207" s="372">
        <v>10</v>
      </c>
      <c r="J207" s="372">
        <v>13</v>
      </c>
      <c r="K207" s="372">
        <v>8</v>
      </c>
      <c r="L207" s="372">
        <v>0</v>
      </c>
      <c r="M207" s="372">
        <v>0</v>
      </c>
      <c r="N207" s="369">
        <f t="shared" si="3"/>
        <v>1</v>
      </c>
      <c r="O207" s="373">
        <v>33</v>
      </c>
      <c r="P207" s="364">
        <v>0.17058671491341432</v>
      </c>
    </row>
    <row r="208" spans="1:16" ht="12.75">
      <c r="A208" s="508" t="s">
        <v>190</v>
      </c>
      <c r="B208" s="525" t="s">
        <v>611</v>
      </c>
      <c r="C208" s="371">
        <v>0</v>
      </c>
      <c r="D208" s="372">
        <v>1</v>
      </c>
      <c r="E208" s="372">
        <v>0</v>
      </c>
      <c r="F208" s="372">
        <v>0</v>
      </c>
      <c r="G208" s="372">
        <v>0</v>
      </c>
      <c r="H208" s="372">
        <v>0</v>
      </c>
      <c r="I208" s="372">
        <v>0</v>
      </c>
      <c r="J208" s="372">
        <v>0</v>
      </c>
      <c r="K208" s="372">
        <v>1</v>
      </c>
      <c r="L208" s="372">
        <v>0</v>
      </c>
      <c r="M208" s="372">
        <v>0</v>
      </c>
      <c r="N208" s="369">
        <f t="shared" si="3"/>
        <v>0</v>
      </c>
      <c r="O208" s="373">
        <v>2</v>
      </c>
      <c r="P208" s="364">
        <v>0.010338588782631171</v>
      </c>
    </row>
    <row r="209" spans="1:16" ht="12.75">
      <c r="A209" s="508" t="s">
        <v>211</v>
      </c>
      <c r="B209" s="523" t="s">
        <v>612</v>
      </c>
      <c r="C209" s="371">
        <v>0</v>
      </c>
      <c r="D209" s="372">
        <v>0</v>
      </c>
      <c r="E209" s="372">
        <v>0</v>
      </c>
      <c r="F209" s="372">
        <v>0</v>
      </c>
      <c r="G209" s="372">
        <v>0</v>
      </c>
      <c r="H209" s="372">
        <v>0</v>
      </c>
      <c r="I209" s="372">
        <v>0</v>
      </c>
      <c r="J209" s="372">
        <v>0</v>
      </c>
      <c r="K209" s="372">
        <v>3</v>
      </c>
      <c r="L209" s="372">
        <v>0</v>
      </c>
      <c r="M209" s="372">
        <v>1</v>
      </c>
      <c r="N209" s="369">
        <f t="shared" si="3"/>
        <v>0</v>
      </c>
      <c r="O209" s="373">
        <v>4</v>
      </c>
      <c r="P209" s="364">
        <v>0.020677177565262342</v>
      </c>
    </row>
    <row r="210" spans="1:16" ht="12.75">
      <c r="A210" s="508" t="s">
        <v>236</v>
      </c>
      <c r="B210" s="523" t="s">
        <v>613</v>
      </c>
      <c r="C210" s="371">
        <v>0</v>
      </c>
      <c r="D210" s="372">
        <v>0</v>
      </c>
      <c r="E210" s="372">
        <v>0</v>
      </c>
      <c r="F210" s="372">
        <v>0</v>
      </c>
      <c r="G210" s="372">
        <v>0</v>
      </c>
      <c r="H210" s="372">
        <v>0</v>
      </c>
      <c r="I210" s="372">
        <v>0</v>
      </c>
      <c r="J210" s="372">
        <v>0</v>
      </c>
      <c r="K210" s="372">
        <v>1</v>
      </c>
      <c r="L210" s="372">
        <v>0</v>
      </c>
      <c r="M210" s="372">
        <v>0</v>
      </c>
      <c r="N210" s="369">
        <f t="shared" si="3"/>
        <v>0</v>
      </c>
      <c r="O210" s="373">
        <v>1</v>
      </c>
      <c r="P210" s="364">
        <v>0.0051692943913155855</v>
      </c>
    </row>
    <row r="211" spans="1:16" ht="12.75">
      <c r="A211" s="508" t="s">
        <v>246</v>
      </c>
      <c r="B211" s="523" t="s">
        <v>614</v>
      </c>
      <c r="C211" s="371">
        <v>0</v>
      </c>
      <c r="D211" s="372">
        <v>0</v>
      </c>
      <c r="E211" s="372">
        <v>0</v>
      </c>
      <c r="F211" s="372">
        <v>0</v>
      </c>
      <c r="G211" s="372">
        <v>0</v>
      </c>
      <c r="H211" s="372">
        <v>0</v>
      </c>
      <c r="I211" s="372">
        <v>1</v>
      </c>
      <c r="J211" s="372">
        <v>0</v>
      </c>
      <c r="K211" s="372">
        <v>0</v>
      </c>
      <c r="L211" s="372">
        <v>0</v>
      </c>
      <c r="M211" s="372">
        <v>1</v>
      </c>
      <c r="N211" s="369">
        <f t="shared" si="3"/>
        <v>0</v>
      </c>
      <c r="O211" s="373">
        <v>2</v>
      </c>
      <c r="P211" s="364">
        <v>0.010338588782631171</v>
      </c>
    </row>
    <row r="212" spans="1:16" ht="12.75">
      <c r="A212" s="508" t="s">
        <v>164</v>
      </c>
      <c r="B212" s="523" t="s">
        <v>615</v>
      </c>
      <c r="C212" s="371">
        <v>1</v>
      </c>
      <c r="D212" s="372">
        <v>1</v>
      </c>
      <c r="E212" s="372">
        <v>1</v>
      </c>
      <c r="F212" s="372">
        <v>0</v>
      </c>
      <c r="G212" s="372">
        <v>1</v>
      </c>
      <c r="H212" s="372">
        <v>3</v>
      </c>
      <c r="I212" s="372">
        <v>1</v>
      </c>
      <c r="J212" s="372">
        <v>2</v>
      </c>
      <c r="K212" s="372">
        <v>0</v>
      </c>
      <c r="L212" s="372">
        <v>2</v>
      </c>
      <c r="M212" s="372">
        <v>1</v>
      </c>
      <c r="N212" s="369">
        <f t="shared" si="3"/>
        <v>1</v>
      </c>
      <c r="O212" s="373">
        <v>14</v>
      </c>
      <c r="P212" s="364">
        <v>0.07237012147841819</v>
      </c>
    </row>
    <row r="213" spans="1:16" ht="12.75">
      <c r="A213" s="508" t="s">
        <v>165</v>
      </c>
      <c r="B213" s="523" t="s">
        <v>616</v>
      </c>
      <c r="C213" s="371">
        <v>1</v>
      </c>
      <c r="D213" s="372">
        <v>0</v>
      </c>
      <c r="E213" s="372">
        <v>0</v>
      </c>
      <c r="F213" s="372">
        <v>0</v>
      </c>
      <c r="G213" s="372">
        <v>0</v>
      </c>
      <c r="H213" s="372">
        <v>0</v>
      </c>
      <c r="I213" s="372">
        <v>0</v>
      </c>
      <c r="J213" s="372">
        <v>0</v>
      </c>
      <c r="K213" s="372">
        <v>0</v>
      </c>
      <c r="L213" s="372">
        <v>0</v>
      </c>
      <c r="M213" s="372">
        <v>0</v>
      </c>
      <c r="N213" s="369">
        <f t="shared" si="3"/>
        <v>0</v>
      </c>
      <c r="O213" s="373">
        <v>1</v>
      </c>
      <c r="P213" s="364">
        <v>0.0051692943913155855</v>
      </c>
    </row>
    <row r="214" spans="1:16" ht="12.75">
      <c r="A214" s="508" t="s">
        <v>166</v>
      </c>
      <c r="B214" s="523" t="s">
        <v>617</v>
      </c>
      <c r="C214" s="371">
        <v>0</v>
      </c>
      <c r="D214" s="372">
        <v>0</v>
      </c>
      <c r="E214" s="372">
        <v>0</v>
      </c>
      <c r="F214" s="372">
        <v>0</v>
      </c>
      <c r="G214" s="372">
        <v>0</v>
      </c>
      <c r="H214" s="372">
        <v>0</v>
      </c>
      <c r="I214" s="372">
        <v>0</v>
      </c>
      <c r="J214" s="372">
        <v>0</v>
      </c>
      <c r="K214" s="372">
        <v>0</v>
      </c>
      <c r="L214" s="372">
        <v>0</v>
      </c>
      <c r="M214" s="372">
        <v>0</v>
      </c>
      <c r="N214" s="369">
        <f t="shared" si="3"/>
        <v>0</v>
      </c>
      <c r="O214" s="373">
        <v>0</v>
      </c>
      <c r="P214" s="364">
        <v>0</v>
      </c>
    </row>
    <row r="215" spans="1:16" ht="12.75">
      <c r="A215" s="508" t="s">
        <v>231</v>
      </c>
      <c r="B215" s="523" t="s">
        <v>618</v>
      </c>
      <c r="C215" s="371">
        <v>0</v>
      </c>
      <c r="D215" s="372">
        <v>0</v>
      </c>
      <c r="E215" s="372">
        <v>0</v>
      </c>
      <c r="F215" s="372"/>
      <c r="G215" s="372">
        <v>1</v>
      </c>
      <c r="H215" s="372">
        <v>0</v>
      </c>
      <c r="I215" s="372">
        <v>0</v>
      </c>
      <c r="J215" s="372">
        <v>0</v>
      </c>
      <c r="K215" s="372">
        <v>0</v>
      </c>
      <c r="L215" s="372">
        <v>0</v>
      </c>
      <c r="M215" s="372">
        <v>0</v>
      </c>
      <c r="N215" s="369">
        <f t="shared" si="3"/>
        <v>0</v>
      </c>
      <c r="O215" s="373">
        <v>1</v>
      </c>
      <c r="P215" s="364">
        <v>0.0051692943913155855</v>
      </c>
    </row>
    <row r="216" spans="1:16" ht="12.75">
      <c r="A216" s="508" t="s">
        <v>167</v>
      </c>
      <c r="B216" s="523" t="s">
        <v>619</v>
      </c>
      <c r="C216" s="371">
        <v>1</v>
      </c>
      <c r="D216" s="372">
        <v>0</v>
      </c>
      <c r="E216" s="372">
        <v>0</v>
      </c>
      <c r="F216" s="372">
        <v>0</v>
      </c>
      <c r="G216" s="372">
        <v>0</v>
      </c>
      <c r="H216" s="372">
        <v>0</v>
      </c>
      <c r="I216" s="372">
        <v>1</v>
      </c>
      <c r="J216" s="372">
        <v>1</v>
      </c>
      <c r="K216" s="372">
        <v>0</v>
      </c>
      <c r="L216" s="372">
        <v>0</v>
      </c>
      <c r="M216" s="372">
        <v>0</v>
      </c>
      <c r="N216" s="369">
        <f t="shared" si="3"/>
        <v>0</v>
      </c>
      <c r="O216" s="373">
        <v>3</v>
      </c>
      <c r="P216" s="364">
        <v>0.015507883173946756</v>
      </c>
    </row>
    <row r="217" spans="1:16" ht="13.5" thickBot="1">
      <c r="A217" s="509" t="s">
        <v>168</v>
      </c>
      <c r="B217" s="524" t="s">
        <v>620</v>
      </c>
      <c r="C217" s="374">
        <v>2</v>
      </c>
      <c r="D217" s="375">
        <v>1</v>
      </c>
      <c r="E217" s="375">
        <v>0</v>
      </c>
      <c r="F217" s="375">
        <v>0</v>
      </c>
      <c r="G217" s="375">
        <v>0</v>
      </c>
      <c r="H217" s="375">
        <v>0</v>
      </c>
      <c r="I217" s="375">
        <v>1</v>
      </c>
      <c r="J217" s="375">
        <v>1</v>
      </c>
      <c r="K217" s="375">
        <v>2</v>
      </c>
      <c r="L217" s="375">
        <v>1</v>
      </c>
      <c r="M217" s="375">
        <v>0</v>
      </c>
      <c r="N217" s="376">
        <f t="shared" si="3"/>
        <v>0</v>
      </c>
      <c r="O217" s="377">
        <v>8</v>
      </c>
      <c r="P217" s="365">
        <v>0.041354355130524684</v>
      </c>
    </row>
    <row r="218" spans="1:16" ht="13.5" thickBot="1">
      <c r="A218" s="624" t="s">
        <v>621</v>
      </c>
      <c r="B218" s="625"/>
      <c r="C218" s="516">
        <v>1561</v>
      </c>
      <c r="D218" s="378">
        <v>1298</v>
      </c>
      <c r="E218" s="378">
        <v>1549</v>
      </c>
      <c r="F218" s="378">
        <v>1561</v>
      </c>
      <c r="G218" s="378">
        <v>1593</v>
      </c>
      <c r="H218" s="378">
        <v>1607</v>
      </c>
      <c r="I218" s="378">
        <v>1829</v>
      </c>
      <c r="J218" s="378">
        <v>1894</v>
      </c>
      <c r="K218" s="378">
        <v>1762</v>
      </c>
      <c r="L218" s="378">
        <v>1593</v>
      </c>
      <c r="M218" s="378">
        <v>1468</v>
      </c>
      <c r="N218" s="379">
        <v>1630</v>
      </c>
      <c r="O218" s="380">
        <v>19345</v>
      </c>
      <c r="P218" s="366">
        <v>100</v>
      </c>
    </row>
    <row r="219" spans="1:2" ht="12.75">
      <c r="A219" s="45"/>
      <c r="B219" s="45"/>
    </row>
    <row r="220" spans="1:2" ht="12.75">
      <c r="A220" s="45"/>
      <c r="B220" s="45"/>
    </row>
    <row r="221" spans="1:2" ht="12.75">
      <c r="A221" s="45"/>
      <c r="B221" s="45"/>
    </row>
    <row r="222" spans="1:2" ht="12.75">
      <c r="A222" s="45"/>
      <c r="B222" s="45"/>
    </row>
    <row r="223" spans="1:2" ht="12.75">
      <c r="A223" s="45"/>
      <c r="B223" s="45"/>
    </row>
    <row r="224" spans="1:2" ht="12.75">
      <c r="A224" s="45"/>
      <c r="B224" s="45"/>
    </row>
    <row r="225" spans="1:2" ht="12.75">
      <c r="A225" s="45"/>
      <c r="B225" s="45"/>
    </row>
    <row r="226" spans="1:2" ht="12.75">
      <c r="A226" s="45"/>
      <c r="B226" s="45"/>
    </row>
    <row r="227" spans="1:2" ht="12.75">
      <c r="A227" s="45"/>
      <c r="B227" s="45"/>
    </row>
    <row r="228" spans="1:2" ht="12.75">
      <c r="A228" s="45"/>
      <c r="B228" s="45"/>
    </row>
    <row r="229" spans="1:2" ht="12.75">
      <c r="A229" s="45"/>
      <c r="B229" s="45"/>
    </row>
    <row r="230" spans="1:2" ht="12.75">
      <c r="A230" s="45"/>
      <c r="B230" s="45"/>
    </row>
    <row r="231" spans="1:2" ht="12.75">
      <c r="A231" s="45"/>
      <c r="B231" s="45"/>
    </row>
    <row r="232" spans="1:2" ht="12.75">
      <c r="A232" s="45"/>
      <c r="B232" s="45"/>
    </row>
    <row r="233" spans="1:2" ht="12.75">
      <c r="A233" s="45"/>
      <c r="B233" s="45"/>
    </row>
    <row r="234" spans="1:2" ht="12.75">
      <c r="A234" s="45"/>
      <c r="B234" s="45"/>
    </row>
    <row r="235" spans="1:2" ht="12.75">
      <c r="A235" s="45"/>
      <c r="B235" s="45"/>
    </row>
    <row r="236" spans="1:2" ht="12.75">
      <c r="A236" s="45"/>
      <c r="B236" s="45"/>
    </row>
    <row r="237" spans="1:2" ht="12.75">
      <c r="A237" s="45"/>
      <c r="B237" s="45"/>
    </row>
    <row r="238" spans="1:2" ht="12.75">
      <c r="A238" s="45"/>
      <c r="B238" s="45"/>
    </row>
    <row r="239" spans="1:2" ht="12.75">
      <c r="A239" s="45"/>
      <c r="B239" s="45"/>
    </row>
    <row r="240" spans="1:2" ht="12.75">
      <c r="A240" s="45"/>
      <c r="B240" s="45"/>
    </row>
    <row r="241" spans="1:2" ht="12.75">
      <c r="A241" s="45"/>
      <c r="B241" s="45"/>
    </row>
    <row r="242" spans="1:2" ht="12.75">
      <c r="A242" s="45"/>
      <c r="B242" s="45"/>
    </row>
    <row r="243" spans="1:2" ht="12.75">
      <c r="A243" s="45"/>
      <c r="B243" s="45"/>
    </row>
    <row r="244" spans="1:2" ht="12.75">
      <c r="A244" s="45"/>
      <c r="B244" s="45"/>
    </row>
    <row r="245" spans="1:2" ht="12.75">
      <c r="A245" s="45"/>
      <c r="B245" s="45"/>
    </row>
    <row r="246" spans="1:2" ht="12.75">
      <c r="A246" s="45"/>
      <c r="B246" s="45"/>
    </row>
    <row r="247" spans="1:2" ht="12.75">
      <c r="A247" s="45"/>
      <c r="B247" s="45"/>
    </row>
    <row r="248" spans="1:2" ht="12.75">
      <c r="A248" s="45"/>
      <c r="B248" s="45"/>
    </row>
    <row r="249" spans="1:2" ht="12.75">
      <c r="A249" s="45"/>
      <c r="B249" s="45"/>
    </row>
    <row r="250" spans="1:2" ht="12.75">
      <c r="A250" s="45"/>
      <c r="B250" s="45"/>
    </row>
    <row r="251" spans="1:2" ht="12.75">
      <c r="A251" s="45"/>
      <c r="B251" s="45"/>
    </row>
    <row r="252" spans="1:2" ht="12.75">
      <c r="A252" s="45"/>
      <c r="B252" s="45"/>
    </row>
    <row r="253" spans="1:2" ht="12.75">
      <c r="A253" s="45"/>
      <c r="B253" s="45"/>
    </row>
    <row r="254" spans="1:2" ht="12.75">
      <c r="A254" s="45"/>
      <c r="B254" s="45"/>
    </row>
    <row r="255" spans="1:2" ht="12.75">
      <c r="A255" s="45"/>
      <c r="B255" s="45"/>
    </row>
    <row r="256" spans="1:2" ht="12.75">
      <c r="A256" s="45"/>
      <c r="B256" s="45"/>
    </row>
    <row r="257" spans="1:2" ht="12.75">
      <c r="A257" s="45"/>
      <c r="B257" s="45"/>
    </row>
    <row r="258" spans="1:2" ht="12.75">
      <c r="A258" s="45"/>
      <c r="B258" s="45"/>
    </row>
    <row r="259" spans="1:2" ht="12.75">
      <c r="A259" s="45"/>
      <c r="B259" s="45"/>
    </row>
    <row r="260" spans="1:2" ht="12.75">
      <c r="A260" s="45"/>
      <c r="B260" s="45"/>
    </row>
    <row r="261" spans="1:2" ht="12.75">
      <c r="A261" s="45"/>
      <c r="B261" s="45"/>
    </row>
    <row r="262" spans="1:2" ht="12.75">
      <c r="A262" s="45"/>
      <c r="B262" s="45"/>
    </row>
    <row r="263" spans="1:2" ht="12.75">
      <c r="A263" s="45"/>
      <c r="B263" s="45"/>
    </row>
    <row r="264" spans="1:2" ht="12.75">
      <c r="A264" s="45"/>
      <c r="B264" s="45"/>
    </row>
    <row r="265" spans="1:2" ht="12.75">
      <c r="A265" s="45"/>
      <c r="B265" s="45"/>
    </row>
    <row r="266" spans="1:2" ht="12.75">
      <c r="A266" s="45"/>
      <c r="B266" s="45"/>
    </row>
    <row r="267" spans="1:2" ht="12.75">
      <c r="A267" s="45"/>
      <c r="B267" s="45"/>
    </row>
    <row r="268" spans="1:2" ht="12.75">
      <c r="A268" s="45"/>
      <c r="B268" s="45"/>
    </row>
    <row r="269" spans="1:2" ht="12.75">
      <c r="A269" s="45"/>
      <c r="B269" s="45"/>
    </row>
    <row r="270" spans="1:2" ht="12.75">
      <c r="A270" s="45"/>
      <c r="B270" s="45"/>
    </row>
    <row r="271" spans="1:2" ht="12.75">
      <c r="A271" s="45"/>
      <c r="B271" s="45"/>
    </row>
    <row r="272" spans="1:2" ht="12.75">
      <c r="A272" s="45"/>
      <c r="B272" s="45"/>
    </row>
    <row r="273" spans="1:2" ht="12.75">
      <c r="A273" s="45"/>
      <c r="B273" s="45"/>
    </row>
    <row r="274" spans="1:2" ht="12.75">
      <c r="A274" s="45"/>
      <c r="B274" s="45"/>
    </row>
    <row r="275" spans="1:2" ht="12.75">
      <c r="A275" s="45"/>
      <c r="B275" s="45"/>
    </row>
    <row r="276" spans="1:2" ht="12.75">
      <c r="A276" s="45"/>
      <c r="B276" s="45"/>
    </row>
    <row r="277" spans="1:2" ht="12.75">
      <c r="A277" s="45"/>
      <c r="B277" s="45"/>
    </row>
    <row r="278" spans="1:2" ht="12.75">
      <c r="A278" s="45"/>
      <c r="B278" s="45"/>
    </row>
    <row r="279" spans="1:2" ht="12.75">
      <c r="A279" s="45"/>
      <c r="B279" s="45"/>
    </row>
    <row r="280" spans="1:2" ht="12.75">
      <c r="A280" s="45"/>
      <c r="B280" s="45"/>
    </row>
    <row r="281" spans="1:2" ht="12.75">
      <c r="A281" s="45"/>
      <c r="B281" s="45"/>
    </row>
    <row r="282" spans="1:2" ht="12.75">
      <c r="A282" s="45"/>
      <c r="B282" s="45"/>
    </row>
    <row r="283" spans="1:2" ht="12.75">
      <c r="A283" s="45"/>
      <c r="B283" s="45"/>
    </row>
    <row r="284" spans="1:2" ht="12.75">
      <c r="A284" s="45"/>
      <c r="B284" s="45"/>
    </row>
    <row r="285" spans="1:2" ht="12.75">
      <c r="A285" s="45"/>
      <c r="B285" s="45"/>
    </row>
    <row r="286" spans="1:2" ht="12.75">
      <c r="A286" s="45"/>
      <c r="B286" s="45"/>
    </row>
    <row r="287" spans="1:2" ht="12.75">
      <c r="A287" s="45"/>
      <c r="B287" s="45"/>
    </row>
    <row r="288" spans="1:2" ht="12.75">
      <c r="A288" s="45"/>
      <c r="B288" s="45"/>
    </row>
    <row r="289" spans="1:2" ht="12.75">
      <c r="A289" s="45"/>
      <c r="B289" s="45"/>
    </row>
    <row r="290" spans="1:2" ht="12.75">
      <c r="A290" s="45"/>
      <c r="B290" s="45"/>
    </row>
    <row r="291" spans="1:2" ht="12.75">
      <c r="A291" s="45"/>
      <c r="B291" s="45"/>
    </row>
    <row r="292" spans="1:2" ht="12.75">
      <c r="A292" s="45"/>
      <c r="B292" s="45"/>
    </row>
    <row r="293" spans="1:2" ht="12.75">
      <c r="A293" s="45"/>
      <c r="B293" s="45"/>
    </row>
    <row r="294" spans="1:2" ht="12.75">
      <c r="A294" s="45"/>
      <c r="B294" s="45"/>
    </row>
    <row r="295" spans="1:2" ht="12.75">
      <c r="A295" s="45"/>
      <c r="B295" s="45"/>
    </row>
    <row r="296" spans="1:2" ht="12.75">
      <c r="A296" s="45"/>
      <c r="B296" s="45"/>
    </row>
    <row r="297" spans="1:2" ht="12.75">
      <c r="A297" s="45"/>
      <c r="B297" s="45"/>
    </row>
    <row r="298" spans="1:2" ht="12.75">
      <c r="A298" s="45"/>
      <c r="B298" s="45"/>
    </row>
    <row r="299" spans="1:2" ht="12.75">
      <c r="A299" s="45"/>
      <c r="B299" s="45"/>
    </row>
    <row r="300" spans="1:2" ht="12.75">
      <c r="A300" s="45"/>
      <c r="B300" s="45"/>
    </row>
    <row r="301" spans="1:2" ht="12.75">
      <c r="A301" s="45"/>
      <c r="B301" s="45"/>
    </row>
    <row r="302" spans="1:2" ht="12.75">
      <c r="A302" s="45"/>
      <c r="B302" s="45"/>
    </row>
    <row r="303" spans="1:2" ht="12.75">
      <c r="A303" s="45"/>
      <c r="B303" s="45"/>
    </row>
    <row r="304" spans="1:2" ht="12.75">
      <c r="A304" s="45"/>
      <c r="B304" s="45"/>
    </row>
    <row r="305" spans="1:2" ht="12.75">
      <c r="A305" s="45"/>
      <c r="B305" s="45"/>
    </row>
    <row r="306" spans="1:2" ht="12.75">
      <c r="A306" s="45"/>
      <c r="B306" s="45"/>
    </row>
    <row r="307" spans="1:2" ht="12.75">
      <c r="A307" s="45"/>
      <c r="B307" s="45"/>
    </row>
    <row r="308" spans="1:2" ht="12.75">
      <c r="A308" s="45"/>
      <c r="B308" s="45"/>
    </row>
    <row r="309" spans="1:2" ht="12.75">
      <c r="A309" s="45"/>
      <c r="B309" s="45"/>
    </row>
    <row r="310" spans="1:2" ht="12.75">
      <c r="A310" s="45"/>
      <c r="B310" s="45"/>
    </row>
    <row r="311" spans="1:2" ht="12.75">
      <c r="A311" s="45"/>
      <c r="B311" s="45"/>
    </row>
    <row r="312" spans="1:2" ht="12.75">
      <c r="A312" s="45"/>
      <c r="B312" s="45"/>
    </row>
    <row r="313" spans="1:2" ht="12.75">
      <c r="A313" s="45"/>
      <c r="B313" s="45"/>
    </row>
    <row r="314" spans="1:2" ht="12.75">
      <c r="A314" s="45"/>
      <c r="B314" s="45"/>
    </row>
    <row r="315" spans="1:2" ht="12.75">
      <c r="A315" s="45"/>
      <c r="B315" s="45"/>
    </row>
    <row r="316" spans="1:2" ht="12.75">
      <c r="A316" s="45"/>
      <c r="B316" s="45"/>
    </row>
    <row r="317" spans="1:2" ht="12.75">
      <c r="A317" s="45"/>
      <c r="B317" s="45"/>
    </row>
    <row r="318" spans="1:2" ht="12.75">
      <c r="A318" s="45"/>
      <c r="B318" s="45"/>
    </row>
    <row r="319" spans="1:2" ht="12.75">
      <c r="A319" s="45"/>
      <c r="B319" s="45"/>
    </row>
    <row r="320" spans="1:2" ht="12.75">
      <c r="A320" s="45"/>
      <c r="B320" s="45"/>
    </row>
    <row r="321" spans="1:2" ht="12.75">
      <c r="A321" s="45"/>
      <c r="B321" s="45"/>
    </row>
    <row r="322" spans="1:2" ht="12.75">
      <c r="A322" s="45"/>
      <c r="B322" s="45"/>
    </row>
    <row r="323" spans="1:2" ht="12.75">
      <c r="A323" s="45"/>
      <c r="B323" s="45"/>
    </row>
    <row r="324" spans="1:2" ht="12.75">
      <c r="A324" s="45"/>
      <c r="B324" s="45"/>
    </row>
    <row r="325" spans="1:2" ht="12.75">
      <c r="A325" s="45"/>
      <c r="B325" s="45"/>
    </row>
    <row r="326" spans="1:2" ht="12.75">
      <c r="A326" s="45"/>
      <c r="B326" s="45"/>
    </row>
    <row r="327" spans="1:2" ht="12.75">
      <c r="A327" s="45"/>
      <c r="B327" s="45"/>
    </row>
    <row r="328" spans="1:2" ht="12.75">
      <c r="A328" s="45"/>
      <c r="B328" s="45"/>
    </row>
    <row r="329" spans="1:2" ht="12.75">
      <c r="A329" s="45"/>
      <c r="B329" s="45"/>
    </row>
    <row r="330" spans="1:2" ht="12.75">
      <c r="A330" s="45"/>
      <c r="B330" s="45"/>
    </row>
    <row r="331" spans="1:2" ht="12.75">
      <c r="A331" s="45"/>
      <c r="B331" s="45"/>
    </row>
    <row r="332" spans="1:2" ht="12.75">
      <c r="A332" s="45"/>
      <c r="B332" s="45"/>
    </row>
    <row r="333" spans="1:2" ht="12.75">
      <c r="A333" s="45"/>
      <c r="B333" s="45"/>
    </row>
    <row r="334" spans="1:2" ht="12.75">
      <c r="A334" s="45"/>
      <c r="B334" s="45"/>
    </row>
    <row r="335" spans="1:2" ht="12.75">
      <c r="A335" s="45"/>
      <c r="B335" s="45"/>
    </row>
    <row r="336" spans="1:2" ht="12.75">
      <c r="A336" s="45"/>
      <c r="B336" s="45"/>
    </row>
    <row r="337" spans="1:2" ht="12.75">
      <c r="A337" s="45"/>
      <c r="B337" s="45"/>
    </row>
    <row r="338" spans="1:2" ht="12.75">
      <c r="A338" s="45"/>
      <c r="B338" s="45"/>
    </row>
    <row r="339" spans="1:2" ht="12.75">
      <c r="A339" s="45"/>
      <c r="B339" s="45"/>
    </row>
    <row r="340" spans="1:2" ht="12.75">
      <c r="A340" s="45"/>
      <c r="B340" s="45"/>
    </row>
    <row r="341" spans="1:2" ht="12.75">
      <c r="A341" s="45"/>
      <c r="B341" s="45"/>
    </row>
    <row r="342" spans="1:2" ht="12.75">
      <c r="A342" s="45"/>
      <c r="B342" s="45"/>
    </row>
    <row r="343" spans="1:2" ht="12.75">
      <c r="A343" s="45"/>
      <c r="B343" s="45"/>
    </row>
    <row r="344" spans="1:2" ht="12.75">
      <c r="A344" s="45"/>
      <c r="B344" s="45"/>
    </row>
    <row r="345" spans="1:2" ht="12.75">
      <c r="A345" s="45"/>
      <c r="B345" s="45"/>
    </row>
    <row r="346" spans="1:2" ht="12.75">
      <c r="A346" s="45"/>
      <c r="B346" s="45"/>
    </row>
    <row r="347" spans="1:2" ht="12.75">
      <c r="A347" s="45"/>
      <c r="B347" s="45"/>
    </row>
    <row r="348" spans="1:2" ht="12.75">
      <c r="A348" s="45"/>
      <c r="B348" s="45"/>
    </row>
    <row r="349" spans="1:2" ht="12.75">
      <c r="A349" s="45"/>
      <c r="B349" s="45"/>
    </row>
    <row r="350" spans="1:2" ht="12.75">
      <c r="A350" s="45"/>
      <c r="B350" s="45"/>
    </row>
    <row r="351" spans="1:2" ht="12.75">
      <c r="A351" s="45"/>
      <c r="B351" s="45"/>
    </row>
    <row r="352" spans="1:2" ht="12.75">
      <c r="A352" s="45"/>
      <c r="B352" s="45"/>
    </row>
    <row r="353" spans="1:2" ht="12.75">
      <c r="A353" s="45"/>
      <c r="B353" s="45"/>
    </row>
    <row r="354" spans="1:2" ht="12.75">
      <c r="A354" s="45"/>
      <c r="B354" s="45"/>
    </row>
    <row r="355" spans="1:2" ht="12.75">
      <c r="A355" s="45"/>
      <c r="B355" s="45"/>
    </row>
    <row r="356" spans="1:2" ht="12.75">
      <c r="A356" s="45"/>
      <c r="B356" s="45"/>
    </row>
    <row r="357" spans="1:2" ht="12.75">
      <c r="A357" s="45"/>
      <c r="B357" s="45"/>
    </row>
    <row r="358" spans="1:2" ht="12.75">
      <c r="A358" s="45"/>
      <c r="B358" s="45"/>
    </row>
    <row r="359" spans="1:2" ht="12.75">
      <c r="A359" s="45"/>
      <c r="B359" s="45"/>
    </row>
    <row r="360" spans="1:2" ht="12.75">
      <c r="A360" s="45"/>
      <c r="B360" s="45"/>
    </row>
    <row r="361" spans="1:2" ht="12.75">
      <c r="A361" s="45"/>
      <c r="B361" s="45"/>
    </row>
    <row r="362" spans="1:2" ht="12.75">
      <c r="A362" s="45"/>
      <c r="B362" s="45"/>
    </row>
    <row r="363" spans="1:2" ht="12.75">
      <c r="A363" s="45"/>
      <c r="B363" s="45"/>
    </row>
    <row r="364" spans="1:2" ht="12.75">
      <c r="A364" s="45"/>
      <c r="B364" s="45"/>
    </row>
    <row r="365" spans="1:2" ht="12.75">
      <c r="A365" s="45"/>
      <c r="B365" s="45"/>
    </row>
    <row r="366" spans="1:2" ht="12.75">
      <c r="A366" s="45"/>
      <c r="B366" s="45"/>
    </row>
    <row r="367" spans="1:2" ht="12.75">
      <c r="A367" s="45"/>
      <c r="B367" s="45"/>
    </row>
    <row r="368" spans="1:2" ht="12.75">
      <c r="A368" s="45"/>
      <c r="B368" s="45"/>
    </row>
    <row r="369" spans="1:2" ht="12.75">
      <c r="A369" s="45"/>
      <c r="B369" s="45"/>
    </row>
    <row r="370" spans="1:2" ht="12.75">
      <c r="A370" s="45"/>
      <c r="B370" s="45"/>
    </row>
    <row r="371" spans="1:2" ht="12.75">
      <c r="A371" s="45"/>
      <c r="B371" s="45"/>
    </row>
    <row r="372" spans="1:2" ht="12.75">
      <c r="A372" s="45"/>
      <c r="B372" s="45"/>
    </row>
    <row r="373" spans="1:2" ht="12.75">
      <c r="A373" s="45"/>
      <c r="B373" s="45"/>
    </row>
    <row r="374" spans="1:2" ht="12.75">
      <c r="A374" s="45"/>
      <c r="B374" s="45"/>
    </row>
    <row r="375" spans="1:2" ht="12.75">
      <c r="A375" s="45"/>
      <c r="B375" s="45"/>
    </row>
    <row r="376" spans="1:2" ht="12.75">
      <c r="A376" s="45"/>
      <c r="B376" s="45"/>
    </row>
    <row r="377" spans="1:2" ht="12.75">
      <c r="A377" s="45"/>
      <c r="B377" s="45"/>
    </row>
    <row r="378" spans="1:2" ht="12.75">
      <c r="A378" s="45"/>
      <c r="B378" s="45"/>
    </row>
    <row r="379" spans="1:2" ht="12.75">
      <c r="A379" s="45"/>
      <c r="B379" s="45"/>
    </row>
    <row r="380" spans="1:2" ht="12.75">
      <c r="A380" s="45"/>
      <c r="B380" s="45"/>
    </row>
    <row r="381" spans="1:2" ht="12.75">
      <c r="A381" s="45"/>
      <c r="B381" s="45"/>
    </row>
    <row r="382" spans="1:2" ht="12.75">
      <c r="A382" s="45"/>
      <c r="B382" s="45"/>
    </row>
    <row r="383" spans="1:2" ht="12.75">
      <c r="A383" s="45"/>
      <c r="B383" s="45"/>
    </row>
    <row r="384" spans="1:2" ht="12.75">
      <c r="A384" s="45"/>
      <c r="B384" s="45"/>
    </row>
    <row r="385" spans="1:2" ht="12.75">
      <c r="A385" s="45"/>
      <c r="B385" s="45"/>
    </row>
    <row r="386" spans="1:2" ht="12.75">
      <c r="A386" s="45"/>
      <c r="B386" s="45"/>
    </row>
    <row r="387" spans="1:2" ht="12.75">
      <c r="A387" s="45"/>
      <c r="B387" s="45"/>
    </row>
    <row r="388" spans="1:2" ht="12.75">
      <c r="A388" s="45"/>
      <c r="B388" s="45"/>
    </row>
    <row r="389" spans="1:2" ht="12.75">
      <c r="A389" s="45"/>
      <c r="B389" s="45"/>
    </row>
    <row r="390" spans="1:2" ht="12.75">
      <c r="A390" s="45"/>
      <c r="B390" s="45"/>
    </row>
    <row r="391" spans="1:2" ht="12.75">
      <c r="A391" s="45"/>
      <c r="B391" s="45"/>
    </row>
    <row r="392" spans="1:2" ht="12.75">
      <c r="A392" s="45"/>
      <c r="B392" s="45"/>
    </row>
    <row r="393" spans="1:2" ht="12.75">
      <c r="A393" s="45"/>
      <c r="B393" s="45"/>
    </row>
    <row r="394" spans="1:2" ht="12.75">
      <c r="A394" s="45"/>
      <c r="B394" s="45"/>
    </row>
    <row r="395" spans="1:2" ht="12.75">
      <c r="A395" s="45"/>
      <c r="B395" s="45"/>
    </row>
    <row r="396" spans="1:2" ht="12.75">
      <c r="A396" s="45"/>
      <c r="B396" s="45"/>
    </row>
    <row r="397" spans="1:2" ht="12.75">
      <c r="A397" s="45"/>
      <c r="B397" s="45"/>
    </row>
    <row r="398" spans="1:2" ht="12.75">
      <c r="A398" s="45"/>
      <c r="B398" s="45"/>
    </row>
    <row r="399" spans="1:2" ht="12.75">
      <c r="A399" s="45"/>
      <c r="B399" s="45"/>
    </row>
    <row r="400" spans="1:2" ht="12.75">
      <c r="A400" s="45"/>
      <c r="B400" s="45"/>
    </row>
    <row r="401" spans="1:2" ht="12.75">
      <c r="A401" s="45"/>
      <c r="B401" s="45"/>
    </row>
    <row r="402" spans="1:2" ht="12.75">
      <c r="A402" s="45"/>
      <c r="B402" s="45"/>
    </row>
    <row r="403" spans="1:2" ht="12.75">
      <c r="A403" s="45"/>
      <c r="B403" s="45"/>
    </row>
    <row r="404" spans="1:2" ht="12.75">
      <c r="A404" s="45"/>
      <c r="B404" s="45"/>
    </row>
    <row r="405" spans="1:2" ht="12.75">
      <c r="A405" s="45"/>
      <c r="B405" s="45"/>
    </row>
    <row r="406" spans="1:2" ht="12.75">
      <c r="A406" s="45"/>
      <c r="B406" s="45"/>
    </row>
    <row r="407" spans="1:2" ht="12.75">
      <c r="A407" s="45"/>
      <c r="B407" s="45"/>
    </row>
    <row r="408" spans="1:2" ht="12.75">
      <c r="A408" s="45"/>
      <c r="B408" s="45"/>
    </row>
    <row r="409" spans="1:2" ht="12.75">
      <c r="A409" s="45"/>
      <c r="B409" s="45"/>
    </row>
    <row r="410" spans="1:2" ht="12.75">
      <c r="A410" s="45"/>
      <c r="B410" s="45"/>
    </row>
    <row r="411" spans="1:2" ht="12.75">
      <c r="A411" s="45"/>
      <c r="B411" s="45"/>
    </row>
    <row r="412" spans="1:2" ht="12.75">
      <c r="A412" s="45"/>
      <c r="B412" s="45"/>
    </row>
    <row r="413" spans="1:2" ht="12.75">
      <c r="A413" s="45"/>
      <c r="B413" s="45"/>
    </row>
    <row r="414" spans="1:2" ht="12.75">
      <c r="A414" s="45"/>
      <c r="B414" s="45"/>
    </row>
    <row r="415" spans="1:2" ht="12.75">
      <c r="A415" s="45"/>
      <c r="B415" s="45"/>
    </row>
    <row r="416" spans="1:2" ht="12.75">
      <c r="A416" s="45"/>
      <c r="B416" s="45"/>
    </row>
    <row r="417" spans="1:2" ht="12.75">
      <c r="A417" s="45"/>
      <c r="B417" s="45"/>
    </row>
    <row r="418" spans="1:2" ht="12.75">
      <c r="A418" s="45"/>
      <c r="B418" s="45"/>
    </row>
    <row r="419" spans="1:2" ht="12.75">
      <c r="A419" s="45"/>
      <c r="B419" s="45"/>
    </row>
    <row r="420" spans="1:2" ht="12.75">
      <c r="A420" s="45"/>
      <c r="B420" s="45"/>
    </row>
    <row r="421" spans="1:2" ht="12.75">
      <c r="A421" s="45"/>
      <c r="B421" s="45"/>
    </row>
    <row r="422" spans="1:2" ht="12.75">
      <c r="A422" s="45"/>
      <c r="B422" s="45"/>
    </row>
    <row r="423" spans="1:2" ht="12.75">
      <c r="A423" s="45"/>
      <c r="B423" s="45"/>
    </row>
    <row r="424" spans="1:2" ht="12.75">
      <c r="A424" s="45"/>
      <c r="B424" s="45"/>
    </row>
    <row r="425" spans="1:2" ht="12.75">
      <c r="A425" s="45"/>
      <c r="B425" s="45"/>
    </row>
    <row r="426" spans="1:2" ht="12.75">
      <c r="A426" s="45"/>
      <c r="B426" s="45"/>
    </row>
    <row r="427" spans="1:2" ht="12.75">
      <c r="A427" s="45"/>
      <c r="B427" s="45"/>
    </row>
    <row r="428" spans="1:2" ht="12.75">
      <c r="A428" s="45"/>
      <c r="B428" s="45"/>
    </row>
    <row r="429" spans="1:2" ht="12.75">
      <c r="A429" s="45"/>
      <c r="B429" s="45"/>
    </row>
    <row r="430" spans="1:2" ht="12.75">
      <c r="A430" s="45"/>
      <c r="B430" s="45"/>
    </row>
    <row r="431" spans="1:2" ht="12.75">
      <c r="A431" s="45"/>
      <c r="B431" s="45"/>
    </row>
    <row r="432" spans="1:2" ht="12.75">
      <c r="A432" s="45"/>
      <c r="B432" s="45"/>
    </row>
    <row r="433" spans="1:2" ht="12.75">
      <c r="A433" s="45"/>
      <c r="B433" s="45"/>
    </row>
    <row r="434" spans="1:2" ht="12.75">
      <c r="A434" s="45"/>
      <c r="B434" s="45"/>
    </row>
    <row r="435" spans="1:2" ht="12.75">
      <c r="A435" s="45"/>
      <c r="B435" s="45"/>
    </row>
    <row r="436" spans="1:2" ht="12.75">
      <c r="A436" s="45"/>
      <c r="B436" s="45"/>
    </row>
    <row r="437" spans="1:2" ht="12.75">
      <c r="A437" s="45"/>
      <c r="B437" s="45"/>
    </row>
    <row r="438" spans="1:2" ht="12.75">
      <c r="A438" s="45"/>
      <c r="B438" s="45"/>
    </row>
    <row r="439" spans="1:2" ht="12.75">
      <c r="A439" s="45"/>
      <c r="B439" s="45"/>
    </row>
    <row r="440" spans="1:2" ht="12.75">
      <c r="A440" s="45"/>
      <c r="B440" s="45"/>
    </row>
    <row r="441" spans="1:2" ht="12.75">
      <c r="A441" s="45"/>
      <c r="B441" s="45"/>
    </row>
    <row r="442" spans="1:2" ht="12.75">
      <c r="A442" s="45"/>
      <c r="B442" s="45"/>
    </row>
    <row r="443" spans="1:2" ht="12.75">
      <c r="A443" s="45"/>
      <c r="B443" s="45"/>
    </row>
    <row r="444" spans="1:2" ht="12.75">
      <c r="A444" s="45"/>
      <c r="B444" s="45"/>
    </row>
    <row r="445" spans="1:2" ht="12.75">
      <c r="A445" s="45"/>
      <c r="B445" s="45"/>
    </row>
    <row r="446" spans="1:2" ht="12.75">
      <c r="A446" s="45"/>
      <c r="B446" s="45"/>
    </row>
    <row r="447" spans="1:2" ht="12.75">
      <c r="A447" s="45"/>
      <c r="B447" s="45"/>
    </row>
    <row r="448" spans="1:2" ht="12.75">
      <c r="A448" s="45"/>
      <c r="B448" s="45"/>
    </row>
    <row r="449" spans="1:2" ht="12.75">
      <c r="A449" s="45"/>
      <c r="B449" s="45"/>
    </row>
    <row r="450" spans="1:2" ht="12.75">
      <c r="A450" s="45"/>
      <c r="B450" s="45"/>
    </row>
    <row r="451" spans="1:2" ht="12.75">
      <c r="A451" s="45"/>
      <c r="B451" s="45"/>
    </row>
    <row r="452" spans="1:2" ht="12.75">
      <c r="A452" s="45"/>
      <c r="B452" s="45"/>
    </row>
    <row r="453" spans="1:2" ht="12.75">
      <c r="A453" s="45"/>
      <c r="B453" s="45"/>
    </row>
    <row r="454" spans="1:2" ht="12.75">
      <c r="A454" s="45"/>
      <c r="B454" s="45"/>
    </row>
    <row r="455" spans="1:2" ht="12.75">
      <c r="A455" s="45"/>
      <c r="B455" s="45"/>
    </row>
    <row r="456" spans="1:2" ht="12.75">
      <c r="A456" s="45"/>
      <c r="B456" s="45"/>
    </row>
    <row r="457" spans="1:2" ht="12.75">
      <c r="A457" s="45"/>
      <c r="B457" s="45"/>
    </row>
    <row r="458" spans="1:2" ht="12.75">
      <c r="A458" s="45"/>
      <c r="B458" s="45"/>
    </row>
    <row r="459" spans="1:2" ht="12.75">
      <c r="A459" s="45"/>
      <c r="B459" s="45"/>
    </row>
    <row r="460" spans="1:2" ht="12.75">
      <c r="A460" s="45"/>
      <c r="B460" s="45"/>
    </row>
    <row r="461" spans="1:2" ht="12.75">
      <c r="A461" s="45"/>
      <c r="B461" s="45"/>
    </row>
    <row r="462" spans="1:2" ht="12.75">
      <c r="A462" s="45"/>
      <c r="B462" s="45"/>
    </row>
    <row r="463" spans="1:2" ht="12.75">
      <c r="A463" s="45"/>
      <c r="B463" s="45"/>
    </row>
    <row r="464" spans="1:2" ht="12.75">
      <c r="A464" s="45"/>
      <c r="B464" s="45"/>
    </row>
    <row r="465" spans="1:2" ht="12.75">
      <c r="A465" s="45"/>
      <c r="B465" s="45"/>
    </row>
    <row r="466" spans="1:2" ht="12.75">
      <c r="A466" s="45"/>
      <c r="B466" s="45"/>
    </row>
    <row r="467" spans="1:2" ht="12.75">
      <c r="A467" s="45"/>
      <c r="B467" s="45"/>
    </row>
    <row r="468" spans="1:2" ht="12.75">
      <c r="A468" s="45"/>
      <c r="B468" s="45"/>
    </row>
    <row r="469" spans="1:2" ht="12.75">
      <c r="A469" s="45"/>
      <c r="B469" s="45"/>
    </row>
    <row r="470" spans="1:2" ht="12.75">
      <c r="A470" s="45"/>
      <c r="B470" s="45"/>
    </row>
    <row r="471" spans="1:2" ht="12.75">
      <c r="A471" s="45"/>
      <c r="B471" s="45"/>
    </row>
    <row r="472" spans="1:2" ht="12.75">
      <c r="A472" s="45"/>
      <c r="B472" s="45"/>
    </row>
    <row r="473" spans="1:2" ht="12.75">
      <c r="A473" s="45"/>
      <c r="B473" s="45"/>
    </row>
    <row r="474" spans="1:2" ht="12.75">
      <c r="A474" s="45"/>
      <c r="B474" s="45"/>
    </row>
    <row r="475" spans="1:2" ht="12.75">
      <c r="A475" s="45"/>
      <c r="B475" s="45"/>
    </row>
    <row r="476" spans="1:2" ht="12.75">
      <c r="A476" s="45"/>
      <c r="B476" s="45"/>
    </row>
    <row r="477" spans="1:2" ht="12.75">
      <c r="A477" s="45"/>
      <c r="B477" s="45"/>
    </row>
    <row r="478" spans="1:2" ht="12.75">
      <c r="A478" s="45"/>
      <c r="B478" s="45"/>
    </row>
    <row r="479" spans="1:2" ht="12.75">
      <c r="A479" s="45"/>
      <c r="B479" s="45"/>
    </row>
    <row r="480" spans="1:2" ht="12.75">
      <c r="A480" s="45"/>
      <c r="B480" s="45"/>
    </row>
    <row r="481" spans="1:2" ht="12.75">
      <c r="A481" s="45"/>
      <c r="B481" s="45"/>
    </row>
    <row r="482" spans="1:2" ht="12.75">
      <c r="A482" s="45"/>
      <c r="B482" s="45"/>
    </row>
    <row r="483" spans="1:2" ht="12.75">
      <c r="A483" s="45"/>
      <c r="B483" s="45"/>
    </row>
    <row r="484" spans="1:2" ht="12.75">
      <c r="A484" s="45"/>
      <c r="B484" s="45"/>
    </row>
    <row r="485" spans="1:2" ht="12.75">
      <c r="A485" s="45"/>
      <c r="B485" s="45"/>
    </row>
    <row r="486" spans="1:2" ht="12.75">
      <c r="A486" s="45"/>
      <c r="B486" s="45"/>
    </row>
    <row r="487" spans="1:2" ht="12.75">
      <c r="A487" s="45"/>
      <c r="B487" s="45"/>
    </row>
    <row r="488" spans="1:2" ht="12.75">
      <c r="A488" s="45"/>
      <c r="B488" s="45"/>
    </row>
    <row r="489" spans="1:2" ht="12.75">
      <c r="A489" s="45"/>
      <c r="B489" s="45"/>
    </row>
    <row r="490" spans="1:2" ht="12.75">
      <c r="A490" s="45"/>
      <c r="B490" s="45"/>
    </row>
    <row r="491" spans="1:2" ht="12.75">
      <c r="A491" s="45"/>
      <c r="B491" s="45"/>
    </row>
    <row r="492" spans="1:2" ht="12.75">
      <c r="A492" s="45"/>
      <c r="B492" s="45"/>
    </row>
    <row r="493" spans="1:2" ht="12.75">
      <c r="A493" s="45"/>
      <c r="B493" s="45"/>
    </row>
    <row r="494" spans="1:2" ht="12.75">
      <c r="A494" s="45"/>
      <c r="B494" s="45"/>
    </row>
    <row r="495" spans="1:2" ht="12.75">
      <c r="A495" s="45"/>
      <c r="B495" s="45"/>
    </row>
    <row r="496" spans="1:2" ht="12.75">
      <c r="A496" s="45"/>
      <c r="B496" s="45"/>
    </row>
    <row r="497" spans="1:2" ht="12.75">
      <c r="A497" s="45"/>
      <c r="B497" s="45"/>
    </row>
    <row r="498" spans="1:2" ht="12.75">
      <c r="A498" s="45"/>
      <c r="B498" s="45"/>
    </row>
    <row r="499" spans="1:2" ht="12.75">
      <c r="A499" s="45"/>
      <c r="B499" s="45"/>
    </row>
    <row r="500" spans="1:2" ht="12.75">
      <c r="A500" s="45"/>
      <c r="B500" s="45"/>
    </row>
    <row r="501" spans="1:2" ht="12.75">
      <c r="A501" s="45"/>
      <c r="B501" s="45"/>
    </row>
    <row r="502" spans="1:2" ht="12.75">
      <c r="A502" s="45"/>
      <c r="B502" s="45"/>
    </row>
    <row r="503" spans="1:2" ht="12.75">
      <c r="A503" s="45"/>
      <c r="B503" s="45"/>
    </row>
    <row r="504" spans="1:2" ht="12.75">
      <c r="A504" s="45"/>
      <c r="B504" s="45"/>
    </row>
    <row r="505" spans="1:2" ht="12.75">
      <c r="A505" s="45"/>
      <c r="B505" s="45"/>
    </row>
    <row r="506" spans="1:2" ht="12.75">
      <c r="A506" s="45"/>
      <c r="B506" s="45"/>
    </row>
    <row r="507" spans="1:2" ht="12.75">
      <c r="A507" s="45"/>
      <c r="B507" s="45"/>
    </row>
    <row r="508" spans="1:2" ht="12.75">
      <c r="A508" s="45"/>
      <c r="B508" s="45"/>
    </row>
    <row r="509" spans="1:2" ht="12.75">
      <c r="A509" s="45"/>
      <c r="B509" s="45"/>
    </row>
    <row r="510" spans="1:2" ht="12.75">
      <c r="A510" s="45"/>
      <c r="B510" s="45"/>
    </row>
    <row r="511" spans="1:2" ht="12.75">
      <c r="A511" s="45"/>
      <c r="B511" s="45"/>
    </row>
    <row r="512" spans="1:2" ht="12.75">
      <c r="A512" s="45"/>
      <c r="B512" s="45"/>
    </row>
    <row r="513" spans="1:2" ht="12.75">
      <c r="A513" s="45"/>
      <c r="B513" s="45"/>
    </row>
    <row r="514" spans="1:2" ht="12.75">
      <c r="A514" s="45"/>
      <c r="B514" s="45"/>
    </row>
    <row r="515" spans="1:2" ht="12.75">
      <c r="A515" s="45"/>
      <c r="B515" s="45"/>
    </row>
    <row r="516" spans="1:2" ht="12.75">
      <c r="A516" s="45"/>
      <c r="B516" s="45"/>
    </row>
    <row r="517" spans="1:2" ht="12.75">
      <c r="A517" s="45"/>
      <c r="B517" s="45"/>
    </row>
    <row r="518" spans="1:2" ht="12.75">
      <c r="A518" s="45"/>
      <c r="B518" s="45"/>
    </row>
    <row r="519" spans="1:2" ht="12.75">
      <c r="A519" s="45"/>
      <c r="B519" s="45"/>
    </row>
    <row r="520" spans="1:2" ht="12.75">
      <c r="A520" s="45"/>
      <c r="B520" s="45"/>
    </row>
    <row r="521" spans="1:2" ht="12.75">
      <c r="A521" s="45"/>
      <c r="B521" s="45"/>
    </row>
    <row r="522" spans="1:2" ht="12.75">
      <c r="A522" s="45"/>
      <c r="B522" s="45"/>
    </row>
    <row r="523" spans="1:2" ht="12.75">
      <c r="A523" s="45"/>
      <c r="B523" s="45"/>
    </row>
    <row r="524" spans="1:2" ht="12.75">
      <c r="A524" s="45"/>
      <c r="B524" s="45"/>
    </row>
    <row r="525" spans="1:2" ht="12.75">
      <c r="A525" s="45"/>
      <c r="B525" s="45"/>
    </row>
    <row r="526" spans="1:2" ht="12.75">
      <c r="A526" s="45"/>
      <c r="B526" s="45"/>
    </row>
    <row r="527" spans="1:2" ht="12.75">
      <c r="A527" s="45"/>
      <c r="B527" s="45"/>
    </row>
    <row r="528" spans="1:2" ht="12.75">
      <c r="A528" s="45"/>
      <c r="B528" s="45"/>
    </row>
    <row r="529" spans="1:2" ht="12.75">
      <c r="A529" s="45"/>
      <c r="B529" s="45"/>
    </row>
    <row r="530" spans="1:2" ht="12.75">
      <c r="A530" s="45"/>
      <c r="B530" s="45"/>
    </row>
    <row r="531" spans="1:2" ht="12.75">
      <c r="A531" s="45"/>
      <c r="B531" s="45"/>
    </row>
    <row r="532" spans="1:2" ht="12.75">
      <c r="A532" s="45"/>
      <c r="B532" s="45"/>
    </row>
    <row r="533" spans="1:2" ht="12.75">
      <c r="A533" s="45"/>
      <c r="B533" s="45"/>
    </row>
    <row r="534" spans="1:2" ht="12.75">
      <c r="A534" s="45"/>
      <c r="B534" s="45"/>
    </row>
    <row r="535" spans="1:2" ht="12.75">
      <c r="A535" s="45"/>
      <c r="B535" s="45"/>
    </row>
    <row r="536" spans="1:2" ht="12.75">
      <c r="A536" s="45"/>
      <c r="B536" s="45"/>
    </row>
    <row r="537" spans="1:2" ht="12.75">
      <c r="A537" s="45"/>
      <c r="B537" s="45"/>
    </row>
    <row r="538" spans="1:2" ht="12.75">
      <c r="A538" s="45"/>
      <c r="B538" s="45"/>
    </row>
    <row r="539" spans="1:2" ht="12.75">
      <c r="A539" s="45"/>
      <c r="B539" s="45"/>
    </row>
    <row r="540" spans="1:2" ht="12.75">
      <c r="A540" s="45"/>
      <c r="B540" s="45"/>
    </row>
    <row r="541" spans="1:2" ht="12.75">
      <c r="A541" s="45"/>
      <c r="B541" s="45"/>
    </row>
    <row r="542" spans="1:2" ht="12.75">
      <c r="A542" s="45"/>
      <c r="B542" s="45"/>
    </row>
    <row r="543" spans="1:2" ht="12.75">
      <c r="A543" s="45"/>
      <c r="B543" s="45"/>
    </row>
    <row r="544" spans="1:2" ht="12.75">
      <c r="A544" s="45"/>
      <c r="B544" s="45"/>
    </row>
    <row r="545" spans="1:2" ht="12.75">
      <c r="A545" s="45"/>
      <c r="B545" s="45"/>
    </row>
    <row r="546" spans="1:2" ht="12.75">
      <c r="A546" s="45"/>
      <c r="B546" s="45"/>
    </row>
    <row r="547" spans="1:2" ht="12.75">
      <c r="A547" s="45"/>
      <c r="B547" s="45"/>
    </row>
    <row r="548" spans="1:2" ht="12.75">
      <c r="A548" s="45"/>
      <c r="B548" s="45"/>
    </row>
    <row r="549" spans="1:2" ht="12.75">
      <c r="A549" s="45"/>
      <c r="B549" s="45"/>
    </row>
    <row r="550" spans="1:2" ht="12.75">
      <c r="A550" s="45"/>
      <c r="B550" s="45"/>
    </row>
    <row r="551" spans="1:2" ht="12.75">
      <c r="A551" s="45"/>
      <c r="B551" s="45"/>
    </row>
    <row r="552" spans="1:2" ht="12.75">
      <c r="A552" s="45"/>
      <c r="B552" s="45"/>
    </row>
    <row r="553" spans="1:2" ht="12.75">
      <c r="A553" s="45"/>
      <c r="B553" s="45"/>
    </row>
    <row r="554" spans="1:2" ht="12.75">
      <c r="A554" s="45"/>
      <c r="B554" s="45"/>
    </row>
    <row r="555" spans="1:2" ht="12.75">
      <c r="A555" s="45"/>
      <c r="B555" s="45"/>
    </row>
    <row r="556" spans="1:2" ht="12.75">
      <c r="A556" s="45"/>
      <c r="B556" s="45"/>
    </row>
    <row r="557" spans="1:2" ht="12.75">
      <c r="A557" s="45"/>
      <c r="B557" s="45"/>
    </row>
    <row r="558" spans="1:2" ht="12.75">
      <c r="A558" s="45"/>
      <c r="B558" s="45"/>
    </row>
    <row r="559" spans="1:2" ht="12.75">
      <c r="A559" s="45"/>
      <c r="B559" s="45"/>
    </row>
    <row r="560" spans="1:2" ht="12.75">
      <c r="A560" s="45"/>
      <c r="B560" s="45"/>
    </row>
    <row r="561" spans="1:2" ht="12.75">
      <c r="A561" s="45"/>
      <c r="B561" s="45"/>
    </row>
    <row r="562" spans="1:2" ht="12.75">
      <c r="A562" s="45"/>
      <c r="B562" s="45"/>
    </row>
    <row r="563" spans="1:2" ht="12.75">
      <c r="A563" s="45"/>
      <c r="B563" s="45"/>
    </row>
    <row r="564" spans="1:2" ht="12.75">
      <c r="A564" s="45"/>
      <c r="B564" s="45"/>
    </row>
    <row r="565" spans="1:2" ht="12.75">
      <c r="A565" s="45"/>
      <c r="B565" s="45"/>
    </row>
    <row r="566" spans="1:2" ht="12.75">
      <c r="A566" s="45"/>
      <c r="B566" s="45"/>
    </row>
    <row r="567" spans="1:2" ht="12.75">
      <c r="A567" s="45"/>
      <c r="B567" s="45"/>
    </row>
    <row r="568" spans="1:2" ht="12.75">
      <c r="A568" s="45"/>
      <c r="B568" s="45"/>
    </row>
    <row r="569" spans="1:2" ht="12.75">
      <c r="A569" s="45"/>
      <c r="B569" s="45"/>
    </row>
    <row r="570" spans="1:2" ht="12.75">
      <c r="A570" s="45"/>
      <c r="B570" s="45"/>
    </row>
    <row r="571" spans="1:2" ht="12.75">
      <c r="A571" s="45"/>
      <c r="B571" s="45"/>
    </row>
    <row r="572" spans="1:2" ht="12.75">
      <c r="A572" s="45"/>
      <c r="B572" s="45"/>
    </row>
    <row r="573" spans="1:2" ht="12.75">
      <c r="A573" s="45"/>
      <c r="B573" s="45"/>
    </row>
    <row r="574" spans="1:2" ht="12.75">
      <c r="A574" s="45"/>
      <c r="B574" s="45"/>
    </row>
    <row r="575" spans="1:2" ht="12.75">
      <c r="A575" s="45"/>
      <c r="B575" s="45"/>
    </row>
    <row r="576" spans="1:2" ht="12.75">
      <c r="A576" s="45"/>
      <c r="B576" s="45"/>
    </row>
    <row r="577" spans="1:2" ht="12.75">
      <c r="A577" s="45"/>
      <c r="B577" s="45"/>
    </row>
    <row r="578" spans="1:2" ht="12.75">
      <c r="A578" s="45"/>
      <c r="B578" s="45"/>
    </row>
    <row r="579" spans="1:2" ht="12.75">
      <c r="A579" s="45"/>
      <c r="B579" s="45"/>
    </row>
    <row r="580" spans="1:2" ht="12.75">
      <c r="A580" s="45"/>
      <c r="B580" s="45"/>
    </row>
    <row r="581" spans="1:2" ht="12.75">
      <c r="A581" s="45"/>
      <c r="B581" s="45"/>
    </row>
    <row r="582" spans="1:2" ht="12.75">
      <c r="A582" s="45"/>
      <c r="B582" s="45"/>
    </row>
    <row r="583" spans="1:2" ht="12.75">
      <c r="A583" s="45"/>
      <c r="B583" s="45"/>
    </row>
    <row r="584" spans="1:2" ht="12.75">
      <c r="A584" s="45"/>
      <c r="B584" s="45"/>
    </row>
    <row r="585" spans="1:2" ht="12.75">
      <c r="A585" s="45"/>
      <c r="B585" s="45"/>
    </row>
    <row r="586" spans="1:2" ht="12.75">
      <c r="A586" s="45"/>
      <c r="B586" s="45"/>
    </row>
    <row r="587" spans="1:2" ht="12.75">
      <c r="A587" s="45"/>
      <c r="B587" s="45"/>
    </row>
    <row r="588" spans="1:2" ht="12.75">
      <c r="A588" s="45"/>
      <c r="B588" s="45"/>
    </row>
    <row r="589" spans="1:2" ht="12.75">
      <c r="A589" s="45"/>
      <c r="B589" s="45"/>
    </row>
    <row r="590" spans="1:2" ht="12.75">
      <c r="A590" s="45"/>
      <c r="B590" s="45"/>
    </row>
    <row r="591" spans="1:2" ht="12.75">
      <c r="A591" s="45"/>
      <c r="B591" s="45"/>
    </row>
    <row r="592" spans="1:2" ht="12.75">
      <c r="A592" s="45"/>
      <c r="B592" s="45"/>
    </row>
    <row r="593" spans="1:2" ht="12.75">
      <c r="A593" s="45"/>
      <c r="B593" s="45"/>
    </row>
    <row r="594" spans="1:2" ht="12.75">
      <c r="A594" s="45"/>
      <c r="B594" s="45"/>
    </row>
    <row r="595" spans="1:2" ht="12.75">
      <c r="A595" s="45"/>
      <c r="B595" s="45"/>
    </row>
    <row r="596" spans="1:2" ht="12.75">
      <c r="A596" s="45"/>
      <c r="B596" s="45"/>
    </row>
    <row r="597" spans="1:2" ht="12.75">
      <c r="A597" s="45"/>
      <c r="B597" s="45"/>
    </row>
    <row r="598" spans="1:2" ht="12.75">
      <c r="A598" s="45"/>
      <c r="B598" s="45"/>
    </row>
    <row r="599" spans="1:2" ht="12.75">
      <c r="A599" s="45"/>
      <c r="B599" s="45"/>
    </row>
    <row r="600" spans="1:2" ht="12.75">
      <c r="A600" s="45"/>
      <c r="B600" s="45"/>
    </row>
    <row r="601" spans="1:2" ht="12.75">
      <c r="A601" s="45"/>
      <c r="B601" s="45"/>
    </row>
    <row r="602" spans="1:2" ht="12.75">
      <c r="A602" s="45"/>
      <c r="B602" s="45"/>
    </row>
    <row r="603" spans="1:2" ht="12.75">
      <c r="A603" s="45"/>
      <c r="B603" s="45"/>
    </row>
    <row r="604" spans="1:2" ht="12.75">
      <c r="A604" s="45"/>
      <c r="B604" s="45"/>
    </row>
    <row r="605" spans="1:2" ht="12.75">
      <c r="A605" s="45"/>
      <c r="B605" s="45"/>
    </row>
    <row r="606" spans="1:2" ht="12.75">
      <c r="A606" s="45"/>
      <c r="B606" s="45"/>
    </row>
    <row r="607" spans="1:2" ht="12.75">
      <c r="A607" s="45"/>
      <c r="B607" s="45"/>
    </row>
    <row r="608" spans="1:2" ht="12.75">
      <c r="A608" s="45"/>
      <c r="B608" s="45"/>
    </row>
    <row r="609" spans="1:2" ht="12.75">
      <c r="A609" s="45"/>
      <c r="B609" s="45"/>
    </row>
    <row r="610" spans="1:2" ht="12.75">
      <c r="A610" s="45"/>
      <c r="B610" s="45"/>
    </row>
    <row r="611" spans="1:2" ht="12.75">
      <c r="A611" s="45"/>
      <c r="B611" s="45"/>
    </row>
    <row r="612" spans="1:2" ht="12.75">
      <c r="A612" s="45"/>
      <c r="B612" s="45"/>
    </row>
    <row r="613" spans="1:2" ht="12.75">
      <c r="A613" s="45"/>
      <c r="B613" s="45"/>
    </row>
    <row r="614" spans="1:2" ht="12.75">
      <c r="A614" s="45"/>
      <c r="B614" s="45"/>
    </row>
    <row r="615" spans="1:2" ht="12.75">
      <c r="A615" s="45"/>
      <c r="B615" s="45"/>
    </row>
    <row r="616" spans="1:2" ht="12.75">
      <c r="A616" s="45"/>
      <c r="B616" s="45"/>
    </row>
    <row r="617" spans="1:2" ht="12.75">
      <c r="A617" s="45"/>
      <c r="B617" s="45"/>
    </row>
    <row r="618" spans="1:2" ht="12.75">
      <c r="A618" s="45"/>
      <c r="B618" s="45"/>
    </row>
    <row r="619" spans="1:2" ht="12.75">
      <c r="A619" s="45"/>
      <c r="B619" s="45"/>
    </row>
    <row r="620" spans="1:2" ht="12.75">
      <c r="A620" s="45"/>
      <c r="B620" s="45"/>
    </row>
    <row r="621" spans="1:2" ht="12.75">
      <c r="A621" s="45"/>
      <c r="B621" s="45"/>
    </row>
    <row r="622" spans="1:2" ht="12.75">
      <c r="A622" s="45"/>
      <c r="B622" s="45"/>
    </row>
    <row r="623" spans="1:2" ht="12.75">
      <c r="A623" s="45"/>
      <c r="B623" s="45"/>
    </row>
    <row r="624" spans="1:2" ht="12.75">
      <c r="A624" s="45"/>
      <c r="B624" s="45"/>
    </row>
    <row r="625" spans="1:2" ht="12.75">
      <c r="A625" s="45"/>
      <c r="B625" s="45"/>
    </row>
    <row r="626" spans="1:2" ht="12.75">
      <c r="A626" s="45"/>
      <c r="B626" s="45"/>
    </row>
    <row r="627" spans="1:2" ht="12.75">
      <c r="A627" s="45"/>
      <c r="B627" s="45"/>
    </row>
    <row r="628" spans="1:2" ht="12.75">
      <c r="A628" s="45"/>
      <c r="B628" s="45"/>
    </row>
    <row r="629" spans="1:2" ht="12.75">
      <c r="A629" s="45"/>
      <c r="B629" s="45"/>
    </row>
    <row r="630" spans="1:2" ht="12.75">
      <c r="A630" s="45"/>
      <c r="B630" s="45"/>
    </row>
    <row r="631" spans="1:2" ht="12.75">
      <c r="A631" s="45"/>
      <c r="B631" s="45"/>
    </row>
    <row r="632" spans="1:2" ht="12.75">
      <c r="A632" s="45"/>
      <c r="B632" s="45"/>
    </row>
    <row r="633" spans="1:2" ht="12.75">
      <c r="A633" s="45"/>
      <c r="B633" s="45"/>
    </row>
    <row r="634" spans="1:2" ht="12.75">
      <c r="A634" s="45"/>
      <c r="B634" s="45"/>
    </row>
    <row r="635" spans="1:2" ht="12.75">
      <c r="A635" s="45"/>
      <c r="B635" s="45"/>
    </row>
    <row r="636" spans="1:2" ht="12.75">
      <c r="A636" s="45"/>
      <c r="B636" s="45"/>
    </row>
    <row r="637" spans="1:2" ht="12.75">
      <c r="A637" s="45"/>
      <c r="B637" s="45"/>
    </row>
    <row r="638" spans="1:2" ht="12.75">
      <c r="A638" s="45"/>
      <c r="B638" s="45"/>
    </row>
    <row r="639" spans="1:2" ht="12.75">
      <c r="A639" s="45"/>
      <c r="B639" s="45"/>
    </row>
    <row r="640" spans="1:2" ht="12.75">
      <c r="A640" s="45"/>
      <c r="B640" s="45"/>
    </row>
    <row r="641" spans="1:2" ht="12.75">
      <c r="A641" s="45"/>
      <c r="B641" s="45"/>
    </row>
    <row r="642" spans="1:2" ht="12.75">
      <c r="A642" s="45"/>
      <c r="B642" s="45"/>
    </row>
    <row r="643" spans="1:2" ht="12.75">
      <c r="A643" s="45"/>
      <c r="B643" s="45"/>
    </row>
    <row r="644" spans="1:2" ht="12.75">
      <c r="A644" s="45"/>
      <c r="B644" s="45"/>
    </row>
    <row r="645" spans="1:2" ht="12.75">
      <c r="A645" s="45"/>
      <c r="B645" s="45"/>
    </row>
    <row r="646" spans="1:2" ht="12.75">
      <c r="A646" s="45"/>
      <c r="B646" s="45"/>
    </row>
    <row r="647" spans="1:2" ht="12.75">
      <c r="A647" s="45"/>
      <c r="B647" s="45"/>
    </row>
    <row r="648" spans="1:2" ht="12.75">
      <c r="A648" s="45"/>
      <c r="B648" s="45"/>
    </row>
    <row r="649" spans="1:2" ht="12.75">
      <c r="A649" s="45"/>
      <c r="B649" s="45"/>
    </row>
    <row r="650" spans="1:2" ht="12.75">
      <c r="A650" s="45"/>
      <c r="B650" s="45"/>
    </row>
    <row r="651" spans="1:2" ht="12.75">
      <c r="A651" s="45"/>
      <c r="B651" s="45"/>
    </row>
    <row r="652" spans="1:2" ht="12.75">
      <c r="A652" s="45"/>
      <c r="B652" s="45"/>
    </row>
    <row r="653" spans="1:2" ht="12.75">
      <c r="A653" s="45"/>
      <c r="B653" s="45"/>
    </row>
    <row r="654" spans="1:2" ht="12.75">
      <c r="A654" s="45"/>
      <c r="B654" s="45"/>
    </row>
    <row r="655" spans="1:2" ht="12.75">
      <c r="A655" s="45"/>
      <c r="B655" s="45"/>
    </row>
    <row r="656" spans="1:2" ht="12.75">
      <c r="A656" s="45"/>
      <c r="B656" s="45"/>
    </row>
    <row r="657" spans="1:2" ht="12.75">
      <c r="A657" s="45"/>
      <c r="B657" s="45"/>
    </row>
    <row r="658" spans="1:2" ht="12.75">
      <c r="A658" s="45"/>
      <c r="B658" s="45"/>
    </row>
    <row r="659" spans="1:2" ht="12.75">
      <c r="A659" s="45"/>
      <c r="B659" s="45"/>
    </row>
    <row r="660" spans="1:2" ht="12.75">
      <c r="A660" s="45"/>
      <c r="B660" s="45"/>
    </row>
    <row r="661" spans="1:2" ht="12.75">
      <c r="A661" s="45"/>
      <c r="B661" s="45"/>
    </row>
    <row r="662" spans="1:2" ht="12.75">
      <c r="A662" s="45"/>
      <c r="B662" s="45"/>
    </row>
    <row r="663" spans="1:2" ht="12.75">
      <c r="A663" s="45"/>
      <c r="B663" s="45"/>
    </row>
    <row r="664" spans="1:2" ht="12.75">
      <c r="A664" s="45"/>
      <c r="B664" s="45"/>
    </row>
    <row r="665" spans="1:2" ht="12.75">
      <c r="A665" s="45"/>
      <c r="B665" s="45"/>
    </row>
    <row r="666" spans="1:2" ht="12.75">
      <c r="A666" s="45"/>
      <c r="B666" s="45"/>
    </row>
    <row r="667" spans="1:2" ht="12.75">
      <c r="A667" s="45"/>
      <c r="B667" s="45"/>
    </row>
    <row r="668" spans="1:2" ht="12.75">
      <c r="A668" s="45"/>
      <c r="B668" s="45"/>
    </row>
    <row r="669" spans="1:2" ht="12.75">
      <c r="A669" s="45"/>
      <c r="B669" s="45"/>
    </row>
    <row r="670" spans="1:2" ht="12.75">
      <c r="A670" s="45"/>
      <c r="B670" s="45"/>
    </row>
    <row r="671" spans="1:2" ht="12.75">
      <c r="A671" s="45"/>
      <c r="B671" s="45"/>
    </row>
    <row r="672" spans="1:2" ht="12.75">
      <c r="A672" s="45"/>
      <c r="B672" s="45"/>
    </row>
    <row r="673" spans="1:2" ht="12.75">
      <c r="A673" s="45"/>
      <c r="B673" s="45"/>
    </row>
    <row r="674" spans="1:2" ht="12.75">
      <c r="A674" s="45"/>
      <c r="B674" s="45"/>
    </row>
    <row r="675" spans="1:2" ht="12.75">
      <c r="A675" s="45"/>
      <c r="B675" s="45"/>
    </row>
    <row r="676" spans="1:2" ht="12.75">
      <c r="A676" s="45"/>
      <c r="B676" s="45"/>
    </row>
    <row r="677" spans="1:2" ht="12.75">
      <c r="A677" s="45"/>
      <c r="B677" s="45"/>
    </row>
    <row r="678" spans="1:2" ht="12.75">
      <c r="A678" s="45"/>
      <c r="B678" s="45"/>
    </row>
    <row r="679" spans="1:2" ht="12.75">
      <c r="A679" s="45"/>
      <c r="B679" s="45"/>
    </row>
    <row r="680" spans="1:2" ht="12.75">
      <c r="A680" s="45"/>
      <c r="B680" s="45"/>
    </row>
    <row r="681" spans="1:2" ht="12.75">
      <c r="A681" s="45"/>
      <c r="B681" s="45"/>
    </row>
    <row r="682" spans="1:2" ht="12.75">
      <c r="A682" s="45"/>
      <c r="B682" s="45"/>
    </row>
    <row r="683" spans="1:2" ht="12.75">
      <c r="A683" s="45"/>
      <c r="B683" s="45"/>
    </row>
    <row r="684" spans="1:2" ht="12.75">
      <c r="A684" s="45"/>
      <c r="B684" s="45"/>
    </row>
    <row r="685" spans="1:2" ht="12.75">
      <c r="A685" s="45"/>
      <c r="B685" s="45"/>
    </row>
    <row r="686" spans="1:2" ht="12.75">
      <c r="A686" s="45"/>
      <c r="B686" s="45"/>
    </row>
    <row r="687" spans="1:2" ht="12.75">
      <c r="A687" s="45"/>
      <c r="B687" s="45"/>
    </row>
    <row r="688" spans="1:2" ht="12.75">
      <c r="A688" s="45"/>
      <c r="B688" s="45"/>
    </row>
    <row r="689" spans="1:2" ht="12.75">
      <c r="A689" s="45"/>
      <c r="B689" s="45"/>
    </row>
    <row r="690" spans="1:2" ht="12.75">
      <c r="A690" s="45"/>
      <c r="B690" s="45"/>
    </row>
    <row r="691" spans="1:2" ht="12.75">
      <c r="A691" s="45"/>
      <c r="B691" s="45"/>
    </row>
    <row r="692" spans="1:2" ht="12.75">
      <c r="A692" s="45"/>
      <c r="B692" s="45"/>
    </row>
    <row r="693" spans="1:2" ht="12.75">
      <c r="A693" s="45"/>
      <c r="B693" s="45"/>
    </row>
    <row r="694" spans="1:2" ht="12.75">
      <c r="A694" s="45"/>
      <c r="B694" s="45"/>
    </row>
    <row r="695" spans="1:2" ht="12.75">
      <c r="A695" s="45"/>
      <c r="B695" s="45"/>
    </row>
    <row r="696" spans="1:2" ht="12.75">
      <c r="A696" s="45"/>
      <c r="B696" s="45"/>
    </row>
    <row r="697" spans="1:2" ht="12.75">
      <c r="A697" s="45"/>
      <c r="B697" s="45"/>
    </row>
    <row r="698" spans="1:2" ht="12.75">
      <c r="A698" s="45"/>
      <c r="B698" s="45"/>
    </row>
    <row r="699" spans="1:2" ht="12.75">
      <c r="A699" s="45"/>
      <c r="B699" s="45"/>
    </row>
    <row r="700" spans="1:2" ht="12.75">
      <c r="A700" s="45"/>
      <c r="B700" s="45"/>
    </row>
    <row r="701" spans="1:2" ht="12.75">
      <c r="A701" s="45"/>
      <c r="B701" s="45"/>
    </row>
    <row r="702" spans="1:2" ht="12.75">
      <c r="A702" s="45"/>
      <c r="B702" s="45"/>
    </row>
    <row r="703" spans="1:2" ht="12.75">
      <c r="A703" s="45"/>
      <c r="B703" s="45"/>
    </row>
    <row r="704" spans="1:2" ht="12.75">
      <c r="A704" s="45"/>
      <c r="B704" s="45"/>
    </row>
    <row r="705" spans="1:2" ht="12.75">
      <c r="A705" s="45"/>
      <c r="B705" s="45"/>
    </row>
    <row r="706" spans="1:2" ht="12.75">
      <c r="A706" s="45"/>
      <c r="B706" s="45"/>
    </row>
    <row r="707" spans="1:2" ht="12.75">
      <c r="A707" s="45"/>
      <c r="B707" s="45"/>
    </row>
    <row r="708" spans="1:2" ht="12.75">
      <c r="A708" s="45"/>
      <c r="B708" s="45"/>
    </row>
    <row r="709" spans="1:2" ht="12.75">
      <c r="A709" s="45"/>
      <c r="B709" s="45"/>
    </row>
    <row r="710" spans="1:2" ht="12.75">
      <c r="A710" s="45"/>
      <c r="B710" s="45"/>
    </row>
    <row r="711" spans="1:2" ht="12.75">
      <c r="A711" s="45"/>
      <c r="B711" s="45"/>
    </row>
    <row r="712" spans="1:2" ht="12.75">
      <c r="A712" s="45"/>
      <c r="B712" s="45"/>
    </row>
    <row r="713" spans="1:2" ht="12.75">
      <c r="A713" s="45"/>
      <c r="B713" s="45"/>
    </row>
    <row r="714" spans="1:2" ht="12.75">
      <c r="A714" s="45"/>
      <c r="B714" s="45"/>
    </row>
    <row r="715" spans="1:2" ht="12.75">
      <c r="A715" s="45"/>
      <c r="B715" s="45"/>
    </row>
    <row r="716" spans="1:2" ht="12.75">
      <c r="A716" s="45"/>
      <c r="B716" s="45"/>
    </row>
    <row r="717" spans="1:2" ht="12.75">
      <c r="A717" s="45"/>
      <c r="B717" s="45"/>
    </row>
    <row r="718" spans="1:2" ht="12.75">
      <c r="A718" s="45"/>
      <c r="B718" s="45"/>
    </row>
    <row r="719" spans="1:2" ht="12.75">
      <c r="A719" s="45"/>
      <c r="B719" s="45"/>
    </row>
    <row r="720" spans="1:2" ht="12.75">
      <c r="A720" s="45"/>
      <c r="B720" s="45"/>
    </row>
    <row r="721" spans="1:2" ht="12.75">
      <c r="A721" s="45"/>
      <c r="B721" s="45"/>
    </row>
    <row r="722" spans="1:2" ht="12.75">
      <c r="A722" s="45"/>
      <c r="B722" s="45"/>
    </row>
    <row r="723" spans="1:2" ht="12.75">
      <c r="A723" s="45"/>
      <c r="B723" s="45"/>
    </row>
    <row r="724" spans="1:2" ht="12.75">
      <c r="A724" s="45"/>
      <c r="B724" s="45"/>
    </row>
    <row r="725" spans="1:2" ht="12.75">
      <c r="A725" s="45"/>
      <c r="B725" s="45"/>
    </row>
    <row r="726" spans="1:2" ht="12.75">
      <c r="A726" s="45"/>
      <c r="B726" s="45"/>
    </row>
    <row r="727" spans="1:2" ht="12.75">
      <c r="A727" s="45"/>
      <c r="B727" s="45"/>
    </row>
    <row r="728" spans="1:2" ht="12.75">
      <c r="A728" s="45"/>
      <c r="B728" s="45"/>
    </row>
    <row r="729" spans="1:2" ht="12.75">
      <c r="A729" s="45"/>
      <c r="B729" s="45"/>
    </row>
    <row r="730" spans="1:2" ht="12.75">
      <c r="A730" s="45"/>
      <c r="B730" s="45"/>
    </row>
    <row r="731" spans="1:2" ht="12.75">
      <c r="A731" s="45"/>
      <c r="B731" s="45"/>
    </row>
    <row r="732" spans="1:2" ht="12.75">
      <c r="A732" s="45"/>
      <c r="B732" s="45"/>
    </row>
    <row r="733" spans="1:2" ht="12.75">
      <c r="A733" s="45"/>
      <c r="B733" s="45"/>
    </row>
    <row r="734" spans="1:2" ht="12.75">
      <c r="A734" s="45"/>
      <c r="B734" s="45"/>
    </row>
    <row r="735" spans="1:2" ht="12.75">
      <c r="A735" s="45"/>
      <c r="B735" s="45"/>
    </row>
    <row r="736" spans="1:2" ht="12.75">
      <c r="A736" s="45"/>
      <c r="B736" s="45"/>
    </row>
    <row r="737" spans="1:2" ht="12.75">
      <c r="A737" s="45"/>
      <c r="B737" s="45"/>
    </row>
    <row r="738" spans="1:2" ht="12.75">
      <c r="A738" s="45"/>
      <c r="B738" s="45"/>
    </row>
    <row r="739" spans="1:2" ht="12.75">
      <c r="A739" s="45"/>
      <c r="B739" s="45"/>
    </row>
    <row r="740" spans="1:2" ht="12.75">
      <c r="A740" s="45"/>
      <c r="B740" s="45"/>
    </row>
    <row r="741" spans="1:2" ht="12.75">
      <c r="A741" s="45"/>
      <c r="B741" s="45"/>
    </row>
    <row r="742" spans="1:2" ht="12.75">
      <c r="A742" s="45"/>
      <c r="B742" s="45"/>
    </row>
    <row r="743" spans="1:2" ht="12.75">
      <c r="A743" s="45"/>
      <c r="B743" s="45"/>
    </row>
    <row r="744" spans="1:2" ht="12.75">
      <c r="A744" s="45"/>
      <c r="B744" s="45"/>
    </row>
    <row r="745" spans="1:2" ht="12.75">
      <c r="A745" s="45"/>
      <c r="B745" s="45"/>
    </row>
    <row r="746" spans="1:2" ht="12.75">
      <c r="A746" s="45"/>
      <c r="B746" s="45"/>
    </row>
    <row r="747" spans="1:2" ht="12.75">
      <c r="A747" s="45"/>
      <c r="B747" s="45"/>
    </row>
    <row r="748" spans="1:2" ht="12.75">
      <c r="A748" s="45"/>
      <c r="B748" s="45"/>
    </row>
    <row r="749" spans="1:2" ht="12.75">
      <c r="A749" s="45"/>
      <c r="B749" s="45"/>
    </row>
    <row r="750" spans="1:2" ht="12.75">
      <c r="A750" s="45"/>
      <c r="B750" s="45"/>
    </row>
    <row r="751" spans="1:2" ht="12.75">
      <c r="A751" s="45"/>
      <c r="B751" s="45"/>
    </row>
    <row r="752" spans="1:2" ht="12.75">
      <c r="A752" s="45"/>
      <c r="B752" s="45"/>
    </row>
    <row r="753" spans="1:2" ht="12.75">
      <c r="A753" s="45"/>
      <c r="B753" s="45"/>
    </row>
    <row r="754" spans="1:2" ht="12.75">
      <c r="A754" s="45"/>
      <c r="B754" s="45"/>
    </row>
    <row r="755" spans="1:2" ht="12.75">
      <c r="A755" s="45"/>
      <c r="B755" s="45"/>
    </row>
    <row r="756" spans="1:2" ht="12.75">
      <c r="A756" s="45"/>
      <c r="B756" s="45"/>
    </row>
    <row r="757" spans="1:2" ht="12.75">
      <c r="A757" s="45"/>
      <c r="B757" s="45"/>
    </row>
    <row r="758" spans="1:2" ht="12.75">
      <c r="A758" s="45"/>
      <c r="B758" s="45"/>
    </row>
    <row r="759" spans="1:2" ht="12.75">
      <c r="A759" s="45"/>
      <c r="B759" s="45"/>
    </row>
    <row r="760" spans="1:2" ht="12.75">
      <c r="A760" s="45"/>
      <c r="B760" s="45"/>
    </row>
    <row r="761" spans="1:2" ht="12.75">
      <c r="A761" s="45"/>
      <c r="B761" s="45"/>
    </row>
    <row r="762" spans="1:2" ht="12.75">
      <c r="A762" s="45"/>
      <c r="B762" s="45"/>
    </row>
    <row r="763" spans="1:2" ht="12.75">
      <c r="A763" s="45"/>
      <c r="B763" s="45"/>
    </row>
    <row r="764" spans="1:2" ht="12.75">
      <c r="A764" s="45"/>
      <c r="B764" s="45"/>
    </row>
    <row r="765" spans="1:2" ht="12.75">
      <c r="A765" s="45"/>
      <c r="B765" s="45"/>
    </row>
    <row r="766" spans="1:2" ht="12.75">
      <c r="A766" s="45"/>
      <c r="B766" s="45"/>
    </row>
    <row r="767" spans="1:2" ht="12.75">
      <c r="A767" s="45"/>
      <c r="B767" s="45"/>
    </row>
    <row r="768" spans="1:2" ht="12.75">
      <c r="A768" s="45"/>
      <c r="B768" s="45"/>
    </row>
    <row r="769" spans="1:2" ht="12.75">
      <c r="A769" s="45"/>
      <c r="B769" s="45"/>
    </row>
    <row r="770" spans="1:2" ht="12.75">
      <c r="A770" s="45"/>
      <c r="B770" s="45"/>
    </row>
    <row r="771" spans="1:2" ht="12.75">
      <c r="A771" s="45"/>
      <c r="B771" s="45"/>
    </row>
    <row r="772" spans="1:2" ht="12.75">
      <c r="A772" s="45"/>
      <c r="B772" s="45"/>
    </row>
    <row r="773" spans="1:2" ht="12.75">
      <c r="A773" s="45"/>
      <c r="B773" s="45"/>
    </row>
    <row r="774" spans="1:2" ht="12.75">
      <c r="A774" s="45"/>
      <c r="B774" s="45"/>
    </row>
    <row r="775" spans="1:2" ht="12.75">
      <c r="A775" s="45"/>
      <c r="B775" s="45"/>
    </row>
    <row r="776" spans="1:2" ht="12.75">
      <c r="A776" s="45"/>
      <c r="B776" s="45"/>
    </row>
    <row r="777" spans="1:2" ht="12.75">
      <c r="A777" s="45"/>
      <c r="B777" s="45"/>
    </row>
    <row r="778" spans="1:2" ht="12.75">
      <c r="A778" s="45"/>
      <c r="B778" s="45"/>
    </row>
    <row r="779" spans="1:2" ht="12.75">
      <c r="A779" s="45"/>
      <c r="B779" s="45"/>
    </row>
    <row r="780" spans="1:2" ht="12.75">
      <c r="A780" s="45"/>
      <c r="B780" s="45"/>
    </row>
    <row r="781" spans="1:2" ht="12.75">
      <c r="A781" s="45"/>
      <c r="B781" s="45"/>
    </row>
    <row r="782" spans="1:2" ht="12.75">
      <c r="A782" s="45"/>
      <c r="B782" s="45"/>
    </row>
  </sheetData>
  <mergeCells count="5">
    <mergeCell ref="C5:P5"/>
    <mergeCell ref="A218:B218"/>
    <mergeCell ref="C62:P62"/>
    <mergeCell ref="C116:P116"/>
    <mergeCell ref="C173:P173"/>
  </mergeCells>
  <hyperlinks>
    <hyperlink ref="B165" r:id="rId1" display="http://www.csia.in/NewsDocs/EOI for Airport Security Systems.pdf"/>
  </hyperlink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J788"/>
  <sheetViews>
    <sheetView workbookViewId="0" topLeftCell="A1">
      <pane ySplit="6" topLeftCell="BM7" activePane="bottomLeft" state="frozen"/>
      <selection pane="topLeft" activeCell="A1" sqref="A1:K1"/>
      <selection pane="bottomLeft" activeCell="A1" sqref="A1"/>
    </sheetView>
  </sheetViews>
  <sheetFormatPr defaultColWidth="9.140625" defaultRowHeight="12.75"/>
  <cols>
    <col min="1" max="1" width="7.421875" style="1" customWidth="1"/>
    <col min="2" max="2" width="27.28125" style="1" customWidth="1"/>
    <col min="3" max="11" width="5.00390625" style="1" bestFit="1" customWidth="1"/>
    <col min="12" max="14" width="3.8515625" style="1" bestFit="1" customWidth="1"/>
    <col min="15" max="15" width="4.57421875" style="1" bestFit="1" customWidth="1"/>
    <col min="16" max="16" width="7.28125" style="1" bestFit="1" customWidth="1"/>
    <col min="17" max="16384" width="9.140625" style="1" customWidth="1"/>
  </cols>
  <sheetData>
    <row r="1" spans="1:36" s="4" customFormat="1" ht="18.75">
      <c r="A1" s="6" t="s">
        <v>387</v>
      </c>
      <c r="B1" s="6"/>
      <c r="D1" s="28"/>
      <c r="F1" s="7"/>
      <c r="G1" s="7"/>
      <c r="Q1" s="191"/>
      <c r="R1" s="191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4" customFormat="1" ht="12.75">
      <c r="A2" s="12" t="s">
        <v>640</v>
      </c>
      <c r="B2" s="12"/>
      <c r="D2" s="28"/>
      <c r="F2" s="7"/>
      <c r="G2" s="7"/>
      <c r="Q2" s="191"/>
      <c r="R2" s="19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2" ht="12.75">
      <c r="A3" s="4" t="s">
        <v>623</v>
      </c>
      <c r="B3" s="4"/>
    </row>
    <row r="4" ht="9.75" customHeight="1" thickBot="1"/>
    <row r="5" spans="3:16" ht="13.5" thickBot="1">
      <c r="C5" s="577">
        <v>2007</v>
      </c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85"/>
    </row>
    <row r="6" spans="1:16" ht="48" thickBot="1">
      <c r="A6" s="73" t="s">
        <v>383</v>
      </c>
      <c r="B6" s="73" t="s">
        <v>426</v>
      </c>
      <c r="C6" s="497" t="s">
        <v>33</v>
      </c>
      <c r="D6" s="82" t="s">
        <v>45</v>
      </c>
      <c r="E6" s="82" t="s">
        <v>34</v>
      </c>
      <c r="F6" s="82" t="s">
        <v>35</v>
      </c>
      <c r="G6" s="82" t="s">
        <v>36</v>
      </c>
      <c r="H6" s="82" t="s">
        <v>37</v>
      </c>
      <c r="I6" s="82" t="s">
        <v>38</v>
      </c>
      <c r="J6" s="82" t="s">
        <v>39</v>
      </c>
      <c r="K6" s="82" t="s">
        <v>40</v>
      </c>
      <c r="L6" s="82" t="s">
        <v>41</v>
      </c>
      <c r="M6" s="82" t="s">
        <v>42</v>
      </c>
      <c r="N6" s="81" t="s">
        <v>43</v>
      </c>
      <c r="O6" s="478" t="s">
        <v>44</v>
      </c>
      <c r="P6" s="362" t="s">
        <v>382</v>
      </c>
    </row>
    <row r="7" spans="1:16" ht="21">
      <c r="A7" s="517" t="s">
        <v>191</v>
      </c>
      <c r="B7" s="518" t="s">
        <v>427</v>
      </c>
      <c r="C7" s="333">
        <v>0</v>
      </c>
      <c r="D7" s="334">
        <v>0</v>
      </c>
      <c r="E7" s="336">
        <v>1</v>
      </c>
      <c r="F7" s="337">
        <v>0</v>
      </c>
      <c r="G7" s="337">
        <v>1</v>
      </c>
      <c r="H7" s="337">
        <v>0</v>
      </c>
      <c r="I7" s="337">
        <v>0</v>
      </c>
      <c r="J7" s="337">
        <v>0</v>
      </c>
      <c r="K7" s="337">
        <v>0</v>
      </c>
      <c r="L7" s="337">
        <v>0</v>
      </c>
      <c r="M7" s="337">
        <v>0</v>
      </c>
      <c r="N7" s="338">
        <v>1</v>
      </c>
      <c r="O7" s="339">
        <v>3</v>
      </c>
      <c r="P7" s="363">
        <v>0.01551269455504421</v>
      </c>
    </row>
    <row r="8" spans="1:16" ht="21">
      <c r="A8" s="517" t="s">
        <v>66</v>
      </c>
      <c r="B8" s="519" t="s">
        <v>428</v>
      </c>
      <c r="C8" s="333">
        <v>2</v>
      </c>
      <c r="D8" s="334">
        <v>0</v>
      </c>
      <c r="E8" s="334">
        <v>0</v>
      </c>
      <c r="F8" s="334">
        <v>0</v>
      </c>
      <c r="G8" s="334">
        <v>0</v>
      </c>
      <c r="H8" s="334">
        <v>3</v>
      </c>
      <c r="I8" s="334">
        <v>5</v>
      </c>
      <c r="J8" s="334">
        <v>4</v>
      </c>
      <c r="K8" s="334">
        <v>6</v>
      </c>
      <c r="L8" s="334">
        <v>4</v>
      </c>
      <c r="M8" s="334">
        <v>4</v>
      </c>
      <c r="N8" s="338">
        <v>4</v>
      </c>
      <c r="O8" s="340">
        <v>32</v>
      </c>
      <c r="P8" s="364">
        <v>0.1654687419204716</v>
      </c>
    </row>
    <row r="9" spans="1:16" ht="21">
      <c r="A9" s="517" t="s">
        <v>169</v>
      </c>
      <c r="B9" s="519" t="s">
        <v>429</v>
      </c>
      <c r="C9" s="333">
        <v>0</v>
      </c>
      <c r="D9" s="334">
        <v>0</v>
      </c>
      <c r="E9" s="334">
        <v>0</v>
      </c>
      <c r="F9" s="334">
        <v>0</v>
      </c>
      <c r="G9" s="334">
        <v>0</v>
      </c>
      <c r="H9" s="334">
        <v>0</v>
      </c>
      <c r="I9" s="334">
        <v>0</v>
      </c>
      <c r="J9" s="334">
        <v>0</v>
      </c>
      <c r="K9" s="334">
        <v>0</v>
      </c>
      <c r="L9" s="334">
        <v>0</v>
      </c>
      <c r="M9" s="334">
        <v>0</v>
      </c>
      <c r="N9" s="338">
        <v>0</v>
      </c>
      <c r="O9" s="340">
        <v>0</v>
      </c>
      <c r="P9" s="364">
        <v>0</v>
      </c>
    </row>
    <row r="10" spans="1:16" ht="12.75">
      <c r="A10" s="508" t="s">
        <v>67</v>
      </c>
      <c r="B10" s="519" t="s">
        <v>430</v>
      </c>
      <c r="C10" s="329">
        <v>2</v>
      </c>
      <c r="D10" s="330">
        <v>0</v>
      </c>
      <c r="E10" s="330">
        <v>0</v>
      </c>
      <c r="F10" s="330">
        <v>0</v>
      </c>
      <c r="G10" s="330">
        <v>1</v>
      </c>
      <c r="H10" s="330">
        <v>4</v>
      </c>
      <c r="I10" s="330">
        <v>3</v>
      </c>
      <c r="J10" s="330">
        <v>6</v>
      </c>
      <c r="K10" s="330">
        <v>4</v>
      </c>
      <c r="L10" s="330">
        <v>1</v>
      </c>
      <c r="M10" s="330">
        <v>2</v>
      </c>
      <c r="N10" s="338">
        <v>1</v>
      </c>
      <c r="O10" s="341">
        <v>24</v>
      </c>
      <c r="P10" s="364">
        <v>0.12410155644035369</v>
      </c>
    </row>
    <row r="11" spans="1:16" ht="12.75">
      <c r="A11" s="508" t="s">
        <v>170</v>
      </c>
      <c r="B11" s="519" t="s">
        <v>431</v>
      </c>
      <c r="C11" s="329">
        <v>0</v>
      </c>
      <c r="D11" s="330">
        <v>1</v>
      </c>
      <c r="E11" s="330">
        <v>0</v>
      </c>
      <c r="F11" s="330">
        <v>0</v>
      </c>
      <c r="G11" s="330">
        <v>1</v>
      </c>
      <c r="H11" s="330">
        <v>1</v>
      </c>
      <c r="I11" s="330">
        <v>1</v>
      </c>
      <c r="J11" s="330">
        <v>0</v>
      </c>
      <c r="K11" s="330">
        <v>0</v>
      </c>
      <c r="L11" s="330">
        <v>0</v>
      </c>
      <c r="M11" s="330">
        <v>0</v>
      </c>
      <c r="N11" s="338">
        <v>0</v>
      </c>
      <c r="O11" s="341">
        <v>4</v>
      </c>
      <c r="P11" s="364">
        <v>0.02068359274005895</v>
      </c>
    </row>
    <row r="12" spans="1:16" ht="12.75">
      <c r="A12" s="508" t="s">
        <v>212</v>
      </c>
      <c r="B12" s="519" t="s">
        <v>432</v>
      </c>
      <c r="C12" s="329">
        <v>0</v>
      </c>
      <c r="D12" s="330">
        <v>0</v>
      </c>
      <c r="E12" s="330">
        <v>0</v>
      </c>
      <c r="F12" s="330">
        <v>0</v>
      </c>
      <c r="G12" s="330">
        <v>1</v>
      </c>
      <c r="H12" s="330">
        <v>0</v>
      </c>
      <c r="I12" s="330">
        <v>0</v>
      </c>
      <c r="J12" s="330">
        <v>0</v>
      </c>
      <c r="K12" s="330">
        <v>0</v>
      </c>
      <c r="L12" s="330">
        <v>0</v>
      </c>
      <c r="M12" s="330">
        <v>0</v>
      </c>
      <c r="N12" s="338">
        <v>0</v>
      </c>
      <c r="O12" s="341">
        <v>1</v>
      </c>
      <c r="P12" s="364">
        <v>0.005170898185014737</v>
      </c>
    </row>
    <row r="13" spans="1:16" ht="12.75">
      <c r="A13" s="508" t="s">
        <v>68</v>
      </c>
      <c r="B13" s="519" t="s">
        <v>433</v>
      </c>
      <c r="C13" s="329">
        <v>33</v>
      </c>
      <c r="D13" s="330">
        <v>32</v>
      </c>
      <c r="E13" s="330">
        <v>38</v>
      </c>
      <c r="F13" s="330">
        <v>34</v>
      </c>
      <c r="G13" s="330">
        <v>36</v>
      </c>
      <c r="H13" s="330">
        <v>35</v>
      </c>
      <c r="I13" s="330">
        <v>36</v>
      </c>
      <c r="J13" s="330">
        <v>40</v>
      </c>
      <c r="K13" s="330">
        <v>35</v>
      </c>
      <c r="L13" s="330">
        <v>34</v>
      </c>
      <c r="M13" s="330">
        <v>27</v>
      </c>
      <c r="N13" s="338">
        <v>28</v>
      </c>
      <c r="O13" s="341">
        <v>408</v>
      </c>
      <c r="P13" s="364">
        <v>2.1097264594860126</v>
      </c>
    </row>
    <row r="14" spans="1:16" ht="21">
      <c r="A14" s="508" t="s">
        <v>171</v>
      </c>
      <c r="B14" s="519" t="s">
        <v>434</v>
      </c>
      <c r="C14" s="329">
        <v>0</v>
      </c>
      <c r="D14" s="330">
        <v>2</v>
      </c>
      <c r="E14" s="330">
        <v>0</v>
      </c>
      <c r="F14" s="330">
        <v>0</v>
      </c>
      <c r="G14" s="330">
        <v>8</v>
      </c>
      <c r="H14" s="330">
        <v>0</v>
      </c>
      <c r="I14" s="330">
        <v>6</v>
      </c>
      <c r="J14" s="330">
        <v>3</v>
      </c>
      <c r="K14" s="330">
        <v>1</v>
      </c>
      <c r="L14" s="330">
        <v>3</v>
      </c>
      <c r="M14" s="330">
        <v>1</v>
      </c>
      <c r="N14" s="338">
        <v>0</v>
      </c>
      <c r="O14" s="341">
        <v>24</v>
      </c>
      <c r="P14" s="364">
        <v>0.12410155644035369</v>
      </c>
    </row>
    <row r="15" spans="1:16" ht="12.75">
      <c r="A15" s="508" t="s">
        <v>127</v>
      </c>
      <c r="B15" s="519" t="s">
        <v>435</v>
      </c>
      <c r="C15" s="329">
        <v>0</v>
      </c>
      <c r="D15" s="330">
        <v>0</v>
      </c>
      <c r="E15" s="330">
        <v>0</v>
      </c>
      <c r="F15" s="330">
        <v>0</v>
      </c>
      <c r="G15" s="330">
        <v>0</v>
      </c>
      <c r="H15" s="330">
        <v>0</v>
      </c>
      <c r="I15" s="330">
        <v>0</v>
      </c>
      <c r="J15" s="330">
        <v>1</v>
      </c>
      <c r="K15" s="330">
        <v>0</v>
      </c>
      <c r="L15" s="330">
        <v>0</v>
      </c>
      <c r="M15" s="330">
        <v>0</v>
      </c>
      <c r="N15" s="338">
        <v>0</v>
      </c>
      <c r="O15" s="341">
        <v>1</v>
      </c>
      <c r="P15" s="364">
        <v>0.005170898185014737</v>
      </c>
    </row>
    <row r="16" spans="1:16" ht="12.75">
      <c r="A16" s="508" t="s">
        <v>172</v>
      </c>
      <c r="B16" s="519" t="s">
        <v>436</v>
      </c>
      <c r="C16" s="329">
        <v>0</v>
      </c>
      <c r="D16" s="330">
        <v>0</v>
      </c>
      <c r="E16" s="330">
        <v>1</v>
      </c>
      <c r="F16" s="330">
        <v>0</v>
      </c>
      <c r="G16" s="330">
        <v>1</v>
      </c>
      <c r="H16" s="330">
        <v>0</v>
      </c>
      <c r="I16" s="330">
        <v>0</v>
      </c>
      <c r="J16" s="330">
        <v>1</v>
      </c>
      <c r="K16" s="330">
        <v>0</v>
      </c>
      <c r="L16" s="330">
        <v>0</v>
      </c>
      <c r="M16" s="330">
        <v>0</v>
      </c>
      <c r="N16" s="338">
        <v>1</v>
      </c>
      <c r="O16" s="341">
        <v>4</v>
      </c>
      <c r="P16" s="364">
        <v>0.02068359274005895</v>
      </c>
    </row>
    <row r="17" spans="1:16" ht="12.75">
      <c r="A17" s="508" t="s">
        <v>69</v>
      </c>
      <c r="B17" s="519" t="s">
        <v>437</v>
      </c>
      <c r="C17" s="329">
        <v>0</v>
      </c>
      <c r="D17" s="330">
        <v>0</v>
      </c>
      <c r="E17" s="330">
        <v>0</v>
      </c>
      <c r="F17" s="330">
        <v>0</v>
      </c>
      <c r="G17" s="330">
        <v>0</v>
      </c>
      <c r="H17" s="330">
        <v>0</v>
      </c>
      <c r="I17" s="330">
        <v>0</v>
      </c>
      <c r="J17" s="330">
        <v>0</v>
      </c>
      <c r="K17" s="330">
        <v>1</v>
      </c>
      <c r="L17" s="330">
        <v>0</v>
      </c>
      <c r="M17" s="330">
        <v>0</v>
      </c>
      <c r="N17" s="338">
        <v>0</v>
      </c>
      <c r="O17" s="341">
        <v>1</v>
      </c>
      <c r="P17" s="364">
        <v>0.005170898185014737</v>
      </c>
    </row>
    <row r="18" spans="1:16" ht="21">
      <c r="A18" s="508" t="s">
        <v>70</v>
      </c>
      <c r="B18" s="519" t="s">
        <v>438</v>
      </c>
      <c r="C18" s="329">
        <v>7</v>
      </c>
      <c r="D18" s="330">
        <v>8</v>
      </c>
      <c r="E18" s="330">
        <v>9</v>
      </c>
      <c r="F18" s="330">
        <v>9</v>
      </c>
      <c r="G18" s="330">
        <v>10</v>
      </c>
      <c r="H18" s="330">
        <v>8</v>
      </c>
      <c r="I18" s="330">
        <v>10</v>
      </c>
      <c r="J18" s="330">
        <v>9</v>
      </c>
      <c r="K18" s="330">
        <v>8</v>
      </c>
      <c r="L18" s="330">
        <v>8</v>
      </c>
      <c r="M18" s="330">
        <v>9</v>
      </c>
      <c r="N18" s="338">
        <v>9</v>
      </c>
      <c r="O18" s="341">
        <v>104</v>
      </c>
      <c r="P18" s="364">
        <v>0.5377734112415327</v>
      </c>
    </row>
    <row r="19" spans="1:16" ht="12.75">
      <c r="A19" s="508" t="s">
        <v>71</v>
      </c>
      <c r="B19" s="519" t="s">
        <v>439</v>
      </c>
      <c r="C19" s="329">
        <v>2</v>
      </c>
      <c r="D19" s="330">
        <v>2</v>
      </c>
      <c r="E19" s="330">
        <v>4</v>
      </c>
      <c r="F19" s="330">
        <v>0</v>
      </c>
      <c r="G19" s="330">
        <v>0</v>
      </c>
      <c r="H19" s="330">
        <v>0</v>
      </c>
      <c r="I19" s="330">
        <v>0</v>
      </c>
      <c r="J19" s="330">
        <v>0</v>
      </c>
      <c r="K19" s="330">
        <v>1</v>
      </c>
      <c r="L19" s="330">
        <v>0</v>
      </c>
      <c r="M19" s="330">
        <v>1</v>
      </c>
      <c r="N19" s="338">
        <v>0</v>
      </c>
      <c r="O19" s="341">
        <v>10</v>
      </c>
      <c r="P19" s="364">
        <v>0.05170898185014737</v>
      </c>
    </row>
    <row r="20" spans="1:16" ht="12.75">
      <c r="A20" s="508" t="s">
        <v>72</v>
      </c>
      <c r="B20" s="519" t="s">
        <v>440</v>
      </c>
      <c r="C20" s="329">
        <v>4</v>
      </c>
      <c r="D20" s="330">
        <v>3</v>
      </c>
      <c r="E20" s="330">
        <v>5</v>
      </c>
      <c r="F20" s="330">
        <v>4</v>
      </c>
      <c r="G20" s="330">
        <v>5</v>
      </c>
      <c r="H20" s="330">
        <v>8</v>
      </c>
      <c r="I20" s="330">
        <v>5</v>
      </c>
      <c r="J20" s="330">
        <v>6</v>
      </c>
      <c r="K20" s="330">
        <v>3</v>
      </c>
      <c r="L20" s="330">
        <v>2</v>
      </c>
      <c r="M20" s="330">
        <v>1</v>
      </c>
      <c r="N20" s="338">
        <v>1</v>
      </c>
      <c r="O20" s="341">
        <v>47</v>
      </c>
      <c r="P20" s="364">
        <v>0.24303221469569264</v>
      </c>
    </row>
    <row r="21" spans="1:16" ht="12.75">
      <c r="A21" s="508" t="s">
        <v>73</v>
      </c>
      <c r="B21" s="519" t="s">
        <v>441</v>
      </c>
      <c r="C21" s="329">
        <v>125</v>
      </c>
      <c r="D21" s="330">
        <v>121</v>
      </c>
      <c r="E21" s="330">
        <v>137</v>
      </c>
      <c r="F21" s="330">
        <v>150</v>
      </c>
      <c r="G21" s="330">
        <v>142</v>
      </c>
      <c r="H21" s="330">
        <v>139</v>
      </c>
      <c r="I21" s="330">
        <v>139</v>
      </c>
      <c r="J21" s="330">
        <v>154</v>
      </c>
      <c r="K21" s="330">
        <v>139</v>
      </c>
      <c r="L21" s="330">
        <v>137</v>
      </c>
      <c r="M21" s="330">
        <v>129</v>
      </c>
      <c r="N21" s="338">
        <v>125</v>
      </c>
      <c r="O21" s="341">
        <v>1637</v>
      </c>
      <c r="P21" s="364">
        <v>8.464760328869124</v>
      </c>
    </row>
    <row r="22" spans="1:16" ht="21">
      <c r="A22" s="508" t="s">
        <v>74</v>
      </c>
      <c r="B22" s="519" t="s">
        <v>442</v>
      </c>
      <c r="C22" s="329">
        <v>0</v>
      </c>
      <c r="D22" s="330">
        <v>0</v>
      </c>
      <c r="E22" s="330">
        <v>1</v>
      </c>
      <c r="F22" s="330">
        <v>0</v>
      </c>
      <c r="G22" s="330">
        <v>0</v>
      </c>
      <c r="H22" s="330">
        <v>0</v>
      </c>
      <c r="I22" s="330">
        <v>0</v>
      </c>
      <c r="J22" s="330">
        <v>1</v>
      </c>
      <c r="K22" s="330">
        <v>1</v>
      </c>
      <c r="L22" s="330">
        <v>0</v>
      </c>
      <c r="M22" s="330">
        <v>1</v>
      </c>
      <c r="N22" s="338">
        <v>0</v>
      </c>
      <c r="O22" s="341">
        <v>4</v>
      </c>
      <c r="P22" s="364">
        <v>0.02068359274005895</v>
      </c>
    </row>
    <row r="23" spans="1:16" ht="12.75">
      <c r="A23" s="508" t="s">
        <v>173</v>
      </c>
      <c r="B23" s="519" t="s">
        <v>443</v>
      </c>
      <c r="C23" s="329">
        <v>0</v>
      </c>
      <c r="D23" s="330">
        <v>1</v>
      </c>
      <c r="E23" s="330">
        <v>1</v>
      </c>
      <c r="F23" s="330">
        <v>1</v>
      </c>
      <c r="G23" s="330">
        <v>0</v>
      </c>
      <c r="H23" s="330">
        <v>0</v>
      </c>
      <c r="I23" s="330">
        <v>0</v>
      </c>
      <c r="J23" s="330">
        <v>0</v>
      </c>
      <c r="K23" s="330">
        <v>1</v>
      </c>
      <c r="L23" s="330">
        <v>0</v>
      </c>
      <c r="M23" s="330">
        <v>0</v>
      </c>
      <c r="N23" s="338">
        <v>0</v>
      </c>
      <c r="O23" s="341">
        <v>4</v>
      </c>
      <c r="P23" s="364">
        <v>0.02068359274005895</v>
      </c>
    </row>
    <row r="24" spans="1:16" ht="12.75">
      <c r="A24" s="508" t="s">
        <v>75</v>
      </c>
      <c r="B24" s="519" t="s">
        <v>444</v>
      </c>
      <c r="C24" s="329">
        <v>1</v>
      </c>
      <c r="D24" s="330">
        <v>0</v>
      </c>
      <c r="E24" s="330">
        <v>0</v>
      </c>
      <c r="F24" s="330">
        <v>0</v>
      </c>
      <c r="G24" s="330">
        <v>1</v>
      </c>
      <c r="H24" s="330">
        <v>3</v>
      </c>
      <c r="I24" s="330">
        <v>4</v>
      </c>
      <c r="J24" s="330">
        <v>10</v>
      </c>
      <c r="K24" s="330">
        <v>4</v>
      </c>
      <c r="L24" s="330">
        <v>5</v>
      </c>
      <c r="M24" s="330">
        <v>6</v>
      </c>
      <c r="N24" s="338">
        <v>6</v>
      </c>
      <c r="O24" s="341">
        <v>40</v>
      </c>
      <c r="P24" s="364">
        <v>0.20683592740058948</v>
      </c>
    </row>
    <row r="25" spans="1:16" ht="12.75">
      <c r="A25" s="508" t="s">
        <v>265</v>
      </c>
      <c r="B25" s="444" t="s">
        <v>445</v>
      </c>
      <c r="C25" s="329">
        <v>0</v>
      </c>
      <c r="D25" s="330">
        <v>0</v>
      </c>
      <c r="E25" s="330">
        <v>0</v>
      </c>
      <c r="F25" s="330">
        <v>0</v>
      </c>
      <c r="G25" s="330">
        <v>0</v>
      </c>
      <c r="H25" s="330">
        <v>0</v>
      </c>
      <c r="I25" s="330">
        <v>0</v>
      </c>
      <c r="J25" s="330">
        <v>0</v>
      </c>
      <c r="K25" s="330">
        <v>0</v>
      </c>
      <c r="L25" s="330">
        <v>0</v>
      </c>
      <c r="M25" s="330">
        <v>1</v>
      </c>
      <c r="N25" s="338">
        <v>0</v>
      </c>
      <c r="O25" s="341">
        <v>1</v>
      </c>
      <c r="P25" s="364">
        <v>0.005170898185014737</v>
      </c>
    </row>
    <row r="26" spans="1:16" ht="21">
      <c r="A26" s="508" t="s">
        <v>76</v>
      </c>
      <c r="B26" s="519" t="s">
        <v>446</v>
      </c>
      <c r="C26" s="329">
        <v>36</v>
      </c>
      <c r="D26" s="330">
        <v>32</v>
      </c>
      <c r="E26" s="330">
        <v>37</v>
      </c>
      <c r="F26" s="330">
        <v>37</v>
      </c>
      <c r="G26" s="330">
        <v>45</v>
      </c>
      <c r="H26" s="330">
        <v>33</v>
      </c>
      <c r="I26" s="330">
        <v>41</v>
      </c>
      <c r="J26" s="330">
        <v>48</v>
      </c>
      <c r="K26" s="330">
        <v>49</v>
      </c>
      <c r="L26" s="330">
        <v>37</v>
      </c>
      <c r="M26" s="330">
        <v>40</v>
      </c>
      <c r="N26" s="338">
        <v>33</v>
      </c>
      <c r="O26" s="341">
        <v>468</v>
      </c>
      <c r="P26" s="364">
        <v>2.419980350586897</v>
      </c>
    </row>
    <row r="27" spans="1:16" ht="21">
      <c r="A27" s="508" t="s">
        <v>77</v>
      </c>
      <c r="B27" s="519" t="s">
        <v>447</v>
      </c>
      <c r="C27" s="329">
        <v>43</v>
      </c>
      <c r="D27" s="330">
        <v>44</v>
      </c>
      <c r="E27" s="330">
        <v>50</v>
      </c>
      <c r="F27" s="330">
        <v>59</v>
      </c>
      <c r="G27" s="330">
        <v>62</v>
      </c>
      <c r="H27" s="330">
        <v>63</v>
      </c>
      <c r="I27" s="330">
        <v>82</v>
      </c>
      <c r="J27" s="330">
        <v>78</v>
      </c>
      <c r="K27" s="330">
        <v>72</v>
      </c>
      <c r="L27" s="330">
        <v>77</v>
      </c>
      <c r="M27" s="330">
        <v>58</v>
      </c>
      <c r="N27" s="338">
        <v>60</v>
      </c>
      <c r="O27" s="341">
        <v>748</v>
      </c>
      <c r="P27" s="364">
        <v>3.8678318423910234</v>
      </c>
    </row>
    <row r="28" spans="1:16" ht="12.75">
      <c r="A28" s="508" t="s">
        <v>192</v>
      </c>
      <c r="B28" s="519" t="s">
        <v>448</v>
      </c>
      <c r="C28" s="329">
        <v>0</v>
      </c>
      <c r="D28" s="330">
        <v>0</v>
      </c>
      <c r="E28" s="330">
        <v>1</v>
      </c>
      <c r="F28" s="330">
        <v>0</v>
      </c>
      <c r="G28" s="330">
        <v>2</v>
      </c>
      <c r="H28" s="330">
        <v>1</v>
      </c>
      <c r="I28" s="330">
        <v>4</v>
      </c>
      <c r="J28" s="330">
        <v>4</v>
      </c>
      <c r="K28" s="330">
        <v>3</v>
      </c>
      <c r="L28" s="330">
        <v>0</v>
      </c>
      <c r="M28" s="330">
        <v>0</v>
      </c>
      <c r="N28" s="338">
        <v>1</v>
      </c>
      <c r="O28" s="341">
        <v>16</v>
      </c>
      <c r="P28" s="364">
        <v>0.0827343709602358</v>
      </c>
    </row>
    <row r="29" spans="1:16" ht="21">
      <c r="A29" s="508" t="s">
        <v>78</v>
      </c>
      <c r="B29" s="519" t="s">
        <v>449</v>
      </c>
      <c r="C29" s="329">
        <v>33</v>
      </c>
      <c r="D29" s="330">
        <v>28</v>
      </c>
      <c r="E29" s="330">
        <v>32</v>
      </c>
      <c r="F29" s="330">
        <v>33</v>
      </c>
      <c r="G29" s="330">
        <v>34</v>
      </c>
      <c r="H29" s="330">
        <v>31</v>
      </c>
      <c r="I29" s="330">
        <v>32</v>
      </c>
      <c r="J29" s="330">
        <v>33</v>
      </c>
      <c r="K29" s="330">
        <v>34</v>
      </c>
      <c r="L29" s="330">
        <v>39</v>
      </c>
      <c r="M29" s="330">
        <v>42</v>
      </c>
      <c r="N29" s="338">
        <v>48</v>
      </c>
      <c r="O29" s="341">
        <v>419</v>
      </c>
      <c r="P29" s="364">
        <v>2.166606339521175</v>
      </c>
    </row>
    <row r="30" spans="1:16" ht="21">
      <c r="A30" s="508" t="s">
        <v>450</v>
      </c>
      <c r="B30" s="519" t="s">
        <v>451</v>
      </c>
      <c r="C30" s="329">
        <v>2</v>
      </c>
      <c r="D30" s="330">
        <v>1</v>
      </c>
      <c r="E30" s="330">
        <v>1</v>
      </c>
      <c r="F30" s="330">
        <v>4</v>
      </c>
      <c r="G30" s="330">
        <v>7</v>
      </c>
      <c r="H30" s="330">
        <v>4</v>
      </c>
      <c r="I30" s="330">
        <v>7</v>
      </c>
      <c r="J30" s="330">
        <v>6</v>
      </c>
      <c r="K30" s="330">
        <v>5</v>
      </c>
      <c r="L30" s="330">
        <v>5</v>
      </c>
      <c r="M30" s="330">
        <v>7</v>
      </c>
      <c r="N30" s="338">
        <v>3</v>
      </c>
      <c r="O30" s="341">
        <v>52</v>
      </c>
      <c r="P30" s="364">
        <v>0.26888670562076633</v>
      </c>
    </row>
    <row r="31" spans="1:16" ht="12.75">
      <c r="A31" s="508" t="s">
        <v>175</v>
      </c>
      <c r="B31" s="519" t="s">
        <v>452</v>
      </c>
      <c r="C31" s="329">
        <v>0</v>
      </c>
      <c r="D31" s="330">
        <v>0</v>
      </c>
      <c r="E31" s="330">
        <v>0</v>
      </c>
      <c r="F31" s="330">
        <v>0</v>
      </c>
      <c r="G31" s="330">
        <v>0</v>
      </c>
      <c r="H31" s="330">
        <v>0</v>
      </c>
      <c r="I31" s="330">
        <v>0</v>
      </c>
      <c r="J31" s="330">
        <v>0</v>
      </c>
      <c r="K31" s="330">
        <v>0</v>
      </c>
      <c r="L31" s="330">
        <v>1</v>
      </c>
      <c r="M31" s="330">
        <v>1</v>
      </c>
      <c r="N31" s="338">
        <v>0</v>
      </c>
      <c r="O31" s="341">
        <v>2</v>
      </c>
      <c r="P31" s="364">
        <v>0.010341796370029474</v>
      </c>
    </row>
    <row r="32" spans="1:16" ht="12.75">
      <c r="A32" s="508" t="s">
        <v>193</v>
      </c>
      <c r="B32" s="519" t="s">
        <v>453</v>
      </c>
      <c r="C32" s="329">
        <v>0</v>
      </c>
      <c r="D32" s="330">
        <v>0</v>
      </c>
      <c r="E32" s="330">
        <v>1</v>
      </c>
      <c r="F32" s="330">
        <v>0</v>
      </c>
      <c r="G32" s="330">
        <v>0</v>
      </c>
      <c r="H32" s="330">
        <v>0</v>
      </c>
      <c r="I32" s="330">
        <v>0</v>
      </c>
      <c r="J32" s="330">
        <v>0</v>
      </c>
      <c r="K32" s="330"/>
      <c r="L32" s="330">
        <v>0</v>
      </c>
      <c r="M32" s="330">
        <v>0</v>
      </c>
      <c r="N32" s="338">
        <v>0</v>
      </c>
      <c r="O32" s="341">
        <v>1</v>
      </c>
      <c r="P32" s="364">
        <v>0.005170898185014737</v>
      </c>
    </row>
    <row r="33" spans="1:16" ht="12.75">
      <c r="A33" s="319" t="s">
        <v>194</v>
      </c>
      <c r="B33" s="520" t="s">
        <v>454</v>
      </c>
      <c r="C33" s="329">
        <v>0</v>
      </c>
      <c r="D33" s="330">
        <v>0</v>
      </c>
      <c r="E33" s="330">
        <v>2</v>
      </c>
      <c r="F33" s="330">
        <v>0</v>
      </c>
      <c r="G33" s="330">
        <v>0</v>
      </c>
      <c r="H33" s="330">
        <v>0</v>
      </c>
      <c r="I33" s="330">
        <v>1</v>
      </c>
      <c r="J33" s="330">
        <v>0</v>
      </c>
      <c r="K33" s="330">
        <v>1</v>
      </c>
      <c r="L33" s="330">
        <v>0</v>
      </c>
      <c r="M33" s="330">
        <v>0</v>
      </c>
      <c r="N33" s="338">
        <v>0</v>
      </c>
      <c r="O33" s="341">
        <v>4</v>
      </c>
      <c r="P33" s="364">
        <v>0.02068359274005895</v>
      </c>
    </row>
    <row r="34" spans="1:16" ht="12.75">
      <c r="A34" s="319" t="s">
        <v>79</v>
      </c>
      <c r="B34" s="521" t="s">
        <v>455</v>
      </c>
      <c r="C34" s="329">
        <v>15</v>
      </c>
      <c r="D34" s="330">
        <v>13</v>
      </c>
      <c r="E34" s="330">
        <v>13</v>
      </c>
      <c r="F34" s="330">
        <v>15</v>
      </c>
      <c r="G34" s="330">
        <v>20</v>
      </c>
      <c r="H34" s="330">
        <v>20</v>
      </c>
      <c r="I34" s="330">
        <v>22</v>
      </c>
      <c r="J34" s="330">
        <v>23</v>
      </c>
      <c r="K34" s="330">
        <v>41</v>
      </c>
      <c r="L34" s="330">
        <v>16</v>
      </c>
      <c r="M34" s="330">
        <v>0</v>
      </c>
      <c r="N34" s="338">
        <v>0</v>
      </c>
      <c r="O34" s="341">
        <v>177</v>
      </c>
      <c r="P34" s="364">
        <v>0.9152489787476085</v>
      </c>
    </row>
    <row r="35" spans="1:16" ht="12.75">
      <c r="A35" s="508" t="s">
        <v>80</v>
      </c>
      <c r="B35" s="519" t="s">
        <v>456</v>
      </c>
      <c r="C35" s="329">
        <v>1</v>
      </c>
      <c r="D35" s="330">
        <v>0</v>
      </c>
      <c r="E35" s="330">
        <v>0</v>
      </c>
      <c r="F35" s="330">
        <v>0</v>
      </c>
      <c r="G35" s="330">
        <v>0</v>
      </c>
      <c r="H35" s="330">
        <v>1</v>
      </c>
      <c r="I35" s="330">
        <v>0</v>
      </c>
      <c r="J35" s="330">
        <v>0</v>
      </c>
      <c r="K35" s="330">
        <v>0</v>
      </c>
      <c r="L35" s="330">
        <v>0</v>
      </c>
      <c r="M35" s="330">
        <v>0</v>
      </c>
      <c r="N35" s="338">
        <v>0</v>
      </c>
      <c r="O35" s="341">
        <v>2</v>
      </c>
      <c r="P35" s="364">
        <v>0.010341796370029474</v>
      </c>
    </row>
    <row r="36" spans="1:16" ht="12.75">
      <c r="A36" s="508" t="s">
        <v>81</v>
      </c>
      <c r="B36" s="519" t="s">
        <v>457</v>
      </c>
      <c r="C36" s="329">
        <v>17</v>
      </c>
      <c r="D36" s="330">
        <v>20</v>
      </c>
      <c r="E36" s="330">
        <v>27</v>
      </c>
      <c r="F36" s="330">
        <v>23</v>
      </c>
      <c r="G36" s="330">
        <v>22</v>
      </c>
      <c r="H36" s="330">
        <v>24</v>
      </c>
      <c r="I36" s="330">
        <v>23</v>
      </c>
      <c r="J36" s="330">
        <v>35</v>
      </c>
      <c r="K36" s="330">
        <v>37</v>
      </c>
      <c r="L36" s="330">
        <v>40</v>
      </c>
      <c r="M36" s="330">
        <v>42</v>
      </c>
      <c r="N36" s="338">
        <v>38</v>
      </c>
      <c r="O36" s="341">
        <v>348</v>
      </c>
      <c r="P36" s="364">
        <v>1.7994725683851285</v>
      </c>
    </row>
    <row r="37" spans="1:16" ht="21">
      <c r="A37" s="508" t="s">
        <v>232</v>
      </c>
      <c r="B37" s="519" t="s">
        <v>458</v>
      </c>
      <c r="C37" s="329">
        <v>0</v>
      </c>
      <c r="D37" s="330">
        <v>0</v>
      </c>
      <c r="E37" s="330">
        <v>0</v>
      </c>
      <c r="F37" s="330">
        <v>0</v>
      </c>
      <c r="G37" s="330">
        <v>0</v>
      </c>
      <c r="H37" s="330">
        <v>0</v>
      </c>
      <c r="I37" s="330">
        <v>0</v>
      </c>
      <c r="J37" s="330">
        <v>0</v>
      </c>
      <c r="K37" s="330">
        <v>0</v>
      </c>
      <c r="L37" s="330">
        <v>0</v>
      </c>
      <c r="M37" s="330">
        <v>0</v>
      </c>
      <c r="N37" s="338">
        <v>0</v>
      </c>
      <c r="O37" s="341">
        <v>0</v>
      </c>
      <c r="P37" s="364">
        <v>0</v>
      </c>
    </row>
    <row r="38" spans="1:16" ht="12.75">
      <c r="A38" s="508" t="s">
        <v>82</v>
      </c>
      <c r="B38" s="519" t="s">
        <v>459</v>
      </c>
      <c r="C38" s="329">
        <v>0</v>
      </c>
      <c r="D38" s="330">
        <v>0</v>
      </c>
      <c r="E38" s="330">
        <v>0</v>
      </c>
      <c r="F38" s="330">
        <v>0</v>
      </c>
      <c r="G38" s="330">
        <v>0</v>
      </c>
      <c r="H38" s="330">
        <v>0</v>
      </c>
      <c r="I38" s="330">
        <v>0</v>
      </c>
      <c r="J38" s="330">
        <v>0</v>
      </c>
      <c r="K38" s="330">
        <v>0</v>
      </c>
      <c r="L38" s="330">
        <v>0</v>
      </c>
      <c r="M38" s="330">
        <v>0</v>
      </c>
      <c r="N38" s="338">
        <v>0</v>
      </c>
      <c r="O38" s="341">
        <v>0</v>
      </c>
      <c r="P38" s="364">
        <v>0</v>
      </c>
    </row>
    <row r="39" spans="1:16" ht="12.75">
      <c r="A39" s="508" t="s">
        <v>219</v>
      </c>
      <c r="B39" s="519" t="s">
        <v>460</v>
      </c>
      <c r="C39" s="329">
        <v>0</v>
      </c>
      <c r="D39" s="330">
        <v>0</v>
      </c>
      <c r="E39" s="330">
        <v>0</v>
      </c>
      <c r="F39" s="330">
        <v>0</v>
      </c>
      <c r="G39" s="330">
        <v>0</v>
      </c>
      <c r="H39" s="330">
        <v>0</v>
      </c>
      <c r="I39" s="330">
        <v>0</v>
      </c>
      <c r="J39" s="330">
        <v>0</v>
      </c>
      <c r="K39" s="330">
        <v>0</v>
      </c>
      <c r="L39" s="330">
        <v>1</v>
      </c>
      <c r="M39" s="330">
        <v>0</v>
      </c>
      <c r="N39" s="338">
        <v>0</v>
      </c>
      <c r="O39" s="341">
        <v>1</v>
      </c>
      <c r="P39" s="364">
        <v>0.005170898185014737</v>
      </c>
    </row>
    <row r="40" spans="1:16" ht="12.75">
      <c r="A40" s="508" t="s">
        <v>237</v>
      </c>
      <c r="B40" s="519" t="s">
        <v>461</v>
      </c>
      <c r="C40" s="329">
        <v>0</v>
      </c>
      <c r="D40" s="330">
        <v>0</v>
      </c>
      <c r="E40" s="330">
        <v>0</v>
      </c>
      <c r="F40" s="330">
        <v>0</v>
      </c>
      <c r="G40" s="330">
        <v>0</v>
      </c>
      <c r="H40" s="330">
        <v>0</v>
      </c>
      <c r="I40" s="330">
        <v>1</v>
      </c>
      <c r="J40" s="330">
        <v>0</v>
      </c>
      <c r="K40" s="330">
        <v>0</v>
      </c>
      <c r="L40" s="330">
        <v>0</v>
      </c>
      <c r="M40" s="330">
        <v>2</v>
      </c>
      <c r="N40" s="338">
        <v>1</v>
      </c>
      <c r="O40" s="341">
        <v>4</v>
      </c>
      <c r="P40" s="364">
        <v>0.02068359274005895</v>
      </c>
    </row>
    <row r="41" spans="1:16" ht="12.75">
      <c r="A41" s="508" t="s">
        <v>267</v>
      </c>
      <c r="B41" s="519" t="s">
        <v>462</v>
      </c>
      <c r="C41" s="329">
        <v>0</v>
      </c>
      <c r="D41" s="330">
        <v>0</v>
      </c>
      <c r="E41" s="330">
        <v>1</v>
      </c>
      <c r="F41" s="330">
        <v>0</v>
      </c>
      <c r="G41" s="330">
        <v>0</v>
      </c>
      <c r="H41" s="330">
        <v>0</v>
      </c>
      <c r="I41" s="330">
        <v>0</v>
      </c>
      <c r="J41" s="330">
        <v>0</v>
      </c>
      <c r="K41" s="330">
        <v>0</v>
      </c>
      <c r="L41" s="330">
        <v>0</v>
      </c>
      <c r="M41" s="330">
        <v>0</v>
      </c>
      <c r="N41" s="338">
        <v>0</v>
      </c>
      <c r="O41" s="341">
        <v>1</v>
      </c>
      <c r="P41" s="364">
        <v>0.005170898185014737</v>
      </c>
    </row>
    <row r="42" spans="1:16" ht="12.75">
      <c r="A42" s="508" t="s">
        <v>83</v>
      </c>
      <c r="B42" s="519" t="s">
        <v>463</v>
      </c>
      <c r="C42" s="329">
        <v>10</v>
      </c>
      <c r="D42" s="330">
        <v>9</v>
      </c>
      <c r="E42" s="330">
        <v>13</v>
      </c>
      <c r="F42" s="330">
        <v>9</v>
      </c>
      <c r="G42" s="330">
        <v>10</v>
      </c>
      <c r="H42" s="330">
        <v>8</v>
      </c>
      <c r="I42" s="330">
        <v>7</v>
      </c>
      <c r="J42" s="330">
        <v>7</v>
      </c>
      <c r="K42" s="330">
        <v>8</v>
      </c>
      <c r="L42" s="330">
        <v>10</v>
      </c>
      <c r="M42" s="330">
        <v>7</v>
      </c>
      <c r="N42" s="338">
        <v>7</v>
      </c>
      <c r="O42" s="341">
        <v>105</v>
      </c>
      <c r="P42" s="364">
        <v>0.5429443094265474</v>
      </c>
    </row>
    <row r="43" spans="1:16" ht="21">
      <c r="A43" s="508" t="s">
        <v>84</v>
      </c>
      <c r="B43" s="519" t="s">
        <v>464</v>
      </c>
      <c r="C43" s="329">
        <v>1</v>
      </c>
      <c r="D43" s="330">
        <v>0</v>
      </c>
      <c r="E43" s="330">
        <v>0</v>
      </c>
      <c r="F43" s="330">
        <v>0</v>
      </c>
      <c r="G43" s="330">
        <v>1</v>
      </c>
      <c r="H43" s="330">
        <v>0</v>
      </c>
      <c r="I43" s="330">
        <v>0</v>
      </c>
      <c r="J43" s="330">
        <v>0</v>
      </c>
      <c r="K43" s="330">
        <v>1</v>
      </c>
      <c r="L43" s="330">
        <v>0</v>
      </c>
      <c r="M43" s="330">
        <v>1</v>
      </c>
      <c r="N43" s="338">
        <v>0</v>
      </c>
      <c r="O43" s="341">
        <v>3</v>
      </c>
      <c r="P43" s="364">
        <v>0.01551269455504421</v>
      </c>
    </row>
    <row r="44" spans="1:16" ht="12.75">
      <c r="A44" s="508" t="s">
        <v>85</v>
      </c>
      <c r="B44" s="519" t="s">
        <v>465</v>
      </c>
      <c r="C44" s="329">
        <v>1</v>
      </c>
      <c r="D44" s="330">
        <v>0</v>
      </c>
      <c r="E44" s="330">
        <v>0</v>
      </c>
      <c r="F44" s="330">
        <v>0</v>
      </c>
      <c r="G44" s="330">
        <v>0</v>
      </c>
      <c r="H44" s="330">
        <v>0</v>
      </c>
      <c r="I44" s="330">
        <v>0</v>
      </c>
      <c r="J44" s="330">
        <v>1</v>
      </c>
      <c r="K44" s="330">
        <v>0</v>
      </c>
      <c r="L44" s="330">
        <v>1</v>
      </c>
      <c r="M44" s="330">
        <v>0</v>
      </c>
      <c r="N44" s="338">
        <v>0</v>
      </c>
      <c r="O44" s="341">
        <v>3</v>
      </c>
      <c r="P44" s="364">
        <v>0.01551269455504421</v>
      </c>
    </row>
    <row r="45" spans="1:16" ht="12.75">
      <c r="A45" s="508" t="s">
        <v>238</v>
      </c>
      <c r="B45" s="519" t="s">
        <v>466</v>
      </c>
      <c r="C45" s="329">
        <v>0</v>
      </c>
      <c r="D45" s="330">
        <v>0</v>
      </c>
      <c r="E45" s="330">
        <v>0</v>
      </c>
      <c r="F45" s="330">
        <v>0</v>
      </c>
      <c r="G45" s="330">
        <v>0</v>
      </c>
      <c r="H45" s="330">
        <v>0</v>
      </c>
      <c r="I45" s="330">
        <v>1</v>
      </c>
      <c r="J45" s="330">
        <v>0</v>
      </c>
      <c r="K45" s="330">
        <v>0</v>
      </c>
      <c r="L45" s="330">
        <v>0</v>
      </c>
      <c r="M45" s="330">
        <v>0</v>
      </c>
      <c r="N45" s="338">
        <v>0</v>
      </c>
      <c r="O45" s="341">
        <v>1</v>
      </c>
      <c r="P45" s="364">
        <v>0.005170898185014737</v>
      </c>
    </row>
    <row r="46" spans="1:16" ht="12.75">
      <c r="A46" s="508" t="s">
        <v>86</v>
      </c>
      <c r="B46" s="519" t="s">
        <v>467</v>
      </c>
      <c r="C46" s="329">
        <v>8</v>
      </c>
      <c r="D46" s="330">
        <v>8</v>
      </c>
      <c r="E46" s="330">
        <v>10</v>
      </c>
      <c r="F46" s="330">
        <v>9</v>
      </c>
      <c r="G46" s="330">
        <v>10</v>
      </c>
      <c r="H46" s="330">
        <v>16</v>
      </c>
      <c r="I46" s="330">
        <v>24</v>
      </c>
      <c r="J46" s="330">
        <v>31</v>
      </c>
      <c r="K46" s="330">
        <v>24</v>
      </c>
      <c r="L46" s="330">
        <v>10</v>
      </c>
      <c r="M46" s="330">
        <v>8</v>
      </c>
      <c r="N46" s="338">
        <v>8</v>
      </c>
      <c r="O46" s="341">
        <v>166</v>
      </c>
      <c r="P46" s="364">
        <v>0.8583690987124464</v>
      </c>
    </row>
    <row r="47" spans="1:16" ht="12.75">
      <c r="A47" s="508" t="s">
        <v>195</v>
      </c>
      <c r="B47" s="519" t="s">
        <v>468</v>
      </c>
      <c r="C47" s="329">
        <v>0</v>
      </c>
      <c r="D47" s="330">
        <v>0</v>
      </c>
      <c r="E47" s="330">
        <v>1</v>
      </c>
      <c r="F47" s="330">
        <v>0</v>
      </c>
      <c r="G47" s="330">
        <v>0</v>
      </c>
      <c r="H47" s="330">
        <v>0</v>
      </c>
      <c r="I47" s="330">
        <v>0</v>
      </c>
      <c r="J47" s="330">
        <v>0</v>
      </c>
      <c r="K47" s="330">
        <v>0</v>
      </c>
      <c r="L47" s="330">
        <v>0</v>
      </c>
      <c r="M47" s="330">
        <v>0</v>
      </c>
      <c r="N47" s="338">
        <v>0</v>
      </c>
      <c r="O47" s="341">
        <v>1</v>
      </c>
      <c r="P47" s="364">
        <v>0.005170898185014737</v>
      </c>
    </row>
    <row r="48" spans="1:16" ht="12.75">
      <c r="A48" s="508" t="s">
        <v>220</v>
      </c>
      <c r="B48" s="519" t="s">
        <v>469</v>
      </c>
      <c r="C48" s="329">
        <v>0</v>
      </c>
      <c r="D48" s="330">
        <v>0</v>
      </c>
      <c r="E48" s="330">
        <v>0</v>
      </c>
      <c r="F48" s="330">
        <v>0</v>
      </c>
      <c r="G48" s="330">
        <v>1</v>
      </c>
      <c r="H48" s="330">
        <v>0</v>
      </c>
      <c r="I48" s="330">
        <v>0</v>
      </c>
      <c r="J48" s="330">
        <v>4</v>
      </c>
      <c r="K48" s="330">
        <v>2</v>
      </c>
      <c r="L48" s="330">
        <v>0</v>
      </c>
      <c r="M48" s="330">
        <v>0</v>
      </c>
      <c r="N48" s="338">
        <v>0</v>
      </c>
      <c r="O48" s="341">
        <v>7</v>
      </c>
      <c r="P48" s="364">
        <v>0.03619628729510316</v>
      </c>
    </row>
    <row r="49" spans="1:16" ht="12.75">
      <c r="A49" s="508" t="s">
        <v>196</v>
      </c>
      <c r="B49" s="519" t="s">
        <v>470</v>
      </c>
      <c r="C49" s="329">
        <v>0</v>
      </c>
      <c r="D49" s="330">
        <v>0</v>
      </c>
      <c r="E49" s="330">
        <v>1</v>
      </c>
      <c r="F49" s="330">
        <v>0</v>
      </c>
      <c r="G49" s="330">
        <v>0</v>
      </c>
      <c r="H49" s="330">
        <v>0</v>
      </c>
      <c r="I49" s="330">
        <v>1</v>
      </c>
      <c r="J49" s="330">
        <v>0</v>
      </c>
      <c r="K49" s="330">
        <v>0</v>
      </c>
      <c r="L49" s="330">
        <v>0</v>
      </c>
      <c r="M49" s="330">
        <v>0</v>
      </c>
      <c r="N49" s="338">
        <v>0</v>
      </c>
      <c r="O49" s="341">
        <v>2</v>
      </c>
      <c r="P49" s="364">
        <v>0.010341796370029474</v>
      </c>
    </row>
    <row r="50" spans="1:16" ht="12.75">
      <c r="A50" s="508" t="s">
        <v>87</v>
      </c>
      <c r="B50" s="519" t="s">
        <v>471</v>
      </c>
      <c r="C50" s="329">
        <v>79</v>
      </c>
      <c r="D50" s="330">
        <v>67</v>
      </c>
      <c r="E50" s="330">
        <v>88</v>
      </c>
      <c r="F50" s="330">
        <v>85</v>
      </c>
      <c r="G50" s="330">
        <v>73</v>
      </c>
      <c r="H50" s="330">
        <v>74</v>
      </c>
      <c r="I50" s="330">
        <v>79</v>
      </c>
      <c r="J50" s="330">
        <v>88</v>
      </c>
      <c r="K50" s="330">
        <v>84</v>
      </c>
      <c r="L50" s="330">
        <v>84</v>
      </c>
      <c r="M50" s="330">
        <v>75</v>
      </c>
      <c r="N50" s="338">
        <v>78</v>
      </c>
      <c r="O50" s="341">
        <v>954</v>
      </c>
      <c r="P50" s="364">
        <v>4.933036868504059</v>
      </c>
    </row>
    <row r="51" spans="1:16" ht="12.75">
      <c r="A51" s="508" t="s">
        <v>88</v>
      </c>
      <c r="B51" s="519" t="s">
        <v>472</v>
      </c>
      <c r="C51" s="329">
        <v>90</v>
      </c>
      <c r="D51" s="330">
        <v>84</v>
      </c>
      <c r="E51" s="330">
        <v>92</v>
      </c>
      <c r="F51" s="330">
        <v>87</v>
      </c>
      <c r="G51" s="330">
        <v>92</v>
      </c>
      <c r="H51" s="330">
        <v>93</v>
      </c>
      <c r="I51" s="330">
        <v>90</v>
      </c>
      <c r="J51" s="330">
        <v>91</v>
      </c>
      <c r="K51" s="330">
        <v>89</v>
      </c>
      <c r="L51" s="330">
        <v>86</v>
      </c>
      <c r="M51" s="330">
        <v>92</v>
      </c>
      <c r="N51" s="338">
        <v>85</v>
      </c>
      <c r="O51" s="341">
        <v>1071</v>
      </c>
      <c r="P51" s="364">
        <v>5.538031956150784</v>
      </c>
    </row>
    <row r="52" spans="1:16" ht="13.5" thickBot="1">
      <c r="A52" s="509" t="s">
        <v>89</v>
      </c>
      <c r="B52" s="522" t="s">
        <v>473</v>
      </c>
      <c r="C52" s="485">
        <v>0</v>
      </c>
      <c r="D52" s="486">
        <v>0</v>
      </c>
      <c r="E52" s="486">
        <v>0</v>
      </c>
      <c r="F52" s="486">
        <v>0</v>
      </c>
      <c r="G52" s="486">
        <v>1</v>
      </c>
      <c r="H52" s="486">
        <v>0</v>
      </c>
      <c r="I52" s="486">
        <v>0</v>
      </c>
      <c r="J52" s="486">
        <v>0</v>
      </c>
      <c r="K52" s="486">
        <v>0</v>
      </c>
      <c r="L52" s="486">
        <v>1</v>
      </c>
      <c r="M52" s="486">
        <v>0</v>
      </c>
      <c r="N52" s="487">
        <v>0</v>
      </c>
      <c r="O52" s="488">
        <v>2</v>
      </c>
      <c r="P52" s="482">
        <v>0.010341796370029474</v>
      </c>
    </row>
    <row r="53" spans="1:36" s="4" customFormat="1" ht="18.75">
      <c r="A53" s="6" t="s">
        <v>388</v>
      </c>
      <c r="B53" s="6"/>
      <c r="D53" s="28"/>
      <c r="F53" s="7"/>
      <c r="G53" s="7"/>
      <c r="Q53" s="1"/>
      <c r="R53" s="191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s="4" customFormat="1" ht="12.75">
      <c r="A54" s="12" t="s">
        <v>369</v>
      </c>
      <c r="B54" s="12"/>
      <c r="D54" s="28"/>
      <c r="F54" s="7"/>
      <c r="G54" s="7"/>
      <c r="Q54" s="1"/>
      <c r="R54" s="191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2" ht="12.75">
      <c r="A55" s="4" t="s">
        <v>623</v>
      </c>
      <c r="B55" s="4"/>
    </row>
    <row r="56" ht="9.75" customHeight="1" thickBot="1"/>
    <row r="57" spans="3:16" ht="13.5" thickBot="1">
      <c r="C57" s="577">
        <v>2007</v>
      </c>
      <c r="D57" s="578"/>
      <c r="E57" s="578"/>
      <c r="F57" s="578"/>
      <c r="G57" s="578"/>
      <c r="H57" s="578"/>
      <c r="I57" s="578"/>
      <c r="J57" s="578"/>
      <c r="K57" s="578"/>
      <c r="L57" s="578"/>
      <c r="M57" s="578"/>
      <c r="N57" s="578"/>
      <c r="O57" s="578"/>
      <c r="P57" s="585"/>
    </row>
    <row r="58" spans="1:16" ht="48" thickBot="1">
      <c r="A58" s="73" t="s">
        <v>383</v>
      </c>
      <c r="B58" s="73" t="s">
        <v>426</v>
      </c>
      <c r="C58" s="497" t="s">
        <v>33</v>
      </c>
      <c r="D58" s="82" t="s">
        <v>45</v>
      </c>
      <c r="E58" s="82" t="s">
        <v>34</v>
      </c>
      <c r="F58" s="82" t="s">
        <v>35</v>
      </c>
      <c r="G58" s="82" t="s">
        <v>36</v>
      </c>
      <c r="H58" s="82" t="s">
        <v>37</v>
      </c>
      <c r="I58" s="82" t="s">
        <v>38</v>
      </c>
      <c r="J58" s="82" t="s">
        <v>39</v>
      </c>
      <c r="K58" s="82" t="s">
        <v>40</v>
      </c>
      <c r="L58" s="82" t="s">
        <v>41</v>
      </c>
      <c r="M58" s="82" t="s">
        <v>42</v>
      </c>
      <c r="N58" s="81" t="s">
        <v>43</v>
      </c>
      <c r="O58" s="478" t="s">
        <v>44</v>
      </c>
      <c r="P58" s="73" t="s">
        <v>382</v>
      </c>
    </row>
    <row r="59" spans="1:16" ht="10.5" customHeight="1">
      <c r="A59" s="517" t="s">
        <v>221</v>
      </c>
      <c r="B59" s="528" t="s">
        <v>474</v>
      </c>
      <c r="C59" s="333">
        <v>0</v>
      </c>
      <c r="D59" s="334">
        <v>0</v>
      </c>
      <c r="E59" s="334">
        <v>0</v>
      </c>
      <c r="F59" s="334">
        <v>0</v>
      </c>
      <c r="G59" s="334">
        <v>1</v>
      </c>
      <c r="H59" s="334">
        <v>0</v>
      </c>
      <c r="I59" s="334">
        <v>1</v>
      </c>
      <c r="J59" s="334">
        <v>0</v>
      </c>
      <c r="K59" s="334">
        <v>0</v>
      </c>
      <c r="L59" s="334">
        <v>0</v>
      </c>
      <c r="M59" s="334">
        <v>0</v>
      </c>
      <c r="N59" s="338">
        <v>0</v>
      </c>
      <c r="O59" s="340">
        <v>2</v>
      </c>
      <c r="P59" s="484">
        <v>0.010341796370029474</v>
      </c>
    </row>
    <row r="60" spans="1:16" ht="12.75">
      <c r="A60" s="508" t="s">
        <v>233</v>
      </c>
      <c r="B60" s="519" t="s">
        <v>475</v>
      </c>
      <c r="C60" s="329">
        <v>0</v>
      </c>
      <c r="D60" s="330">
        <v>0</v>
      </c>
      <c r="E60" s="330">
        <v>0</v>
      </c>
      <c r="F60" s="330">
        <v>0</v>
      </c>
      <c r="G60" s="330">
        <v>0</v>
      </c>
      <c r="H60" s="330">
        <v>5</v>
      </c>
      <c r="I60" s="330">
        <v>4</v>
      </c>
      <c r="J60" s="330">
        <v>4</v>
      </c>
      <c r="K60" s="330">
        <v>3</v>
      </c>
      <c r="L60" s="330">
        <v>0</v>
      </c>
      <c r="M60" s="330">
        <v>0</v>
      </c>
      <c r="N60" s="338">
        <v>0</v>
      </c>
      <c r="O60" s="341">
        <v>16</v>
      </c>
      <c r="P60" s="364">
        <v>0.0827343709602358</v>
      </c>
    </row>
    <row r="61" spans="1:16" ht="12.75">
      <c r="A61" s="508" t="s">
        <v>174</v>
      </c>
      <c r="B61" s="519" t="s">
        <v>476</v>
      </c>
      <c r="C61" s="329">
        <v>0</v>
      </c>
      <c r="D61" s="330">
        <v>1</v>
      </c>
      <c r="E61" s="330">
        <v>0</v>
      </c>
      <c r="F61" s="330">
        <v>1</v>
      </c>
      <c r="G61" s="330">
        <v>0</v>
      </c>
      <c r="H61" s="330">
        <v>2</v>
      </c>
      <c r="I61" s="330">
        <v>6</v>
      </c>
      <c r="J61" s="330">
        <v>1</v>
      </c>
      <c r="K61" s="330">
        <v>0</v>
      </c>
      <c r="L61" s="330">
        <v>2</v>
      </c>
      <c r="M61" s="330">
        <v>3</v>
      </c>
      <c r="N61" s="338">
        <v>1</v>
      </c>
      <c r="O61" s="341">
        <v>17</v>
      </c>
      <c r="P61" s="364">
        <v>0.08790526914525053</v>
      </c>
    </row>
    <row r="62" spans="1:16" ht="12.75">
      <c r="A62" s="508" t="s">
        <v>90</v>
      </c>
      <c r="B62" s="519" t="s">
        <v>477</v>
      </c>
      <c r="C62" s="329">
        <v>9</v>
      </c>
      <c r="D62" s="330">
        <v>12</v>
      </c>
      <c r="E62" s="330">
        <v>14</v>
      </c>
      <c r="F62" s="330">
        <v>17</v>
      </c>
      <c r="G62" s="330">
        <v>18</v>
      </c>
      <c r="H62" s="330">
        <v>20</v>
      </c>
      <c r="I62" s="330">
        <v>27</v>
      </c>
      <c r="J62" s="330">
        <v>26</v>
      </c>
      <c r="K62" s="330">
        <v>21</v>
      </c>
      <c r="L62" s="330">
        <v>16</v>
      </c>
      <c r="M62" s="330">
        <v>13</v>
      </c>
      <c r="N62" s="338">
        <v>17</v>
      </c>
      <c r="O62" s="341">
        <v>210</v>
      </c>
      <c r="P62" s="364">
        <v>1.0858886188530947</v>
      </c>
    </row>
    <row r="63" spans="1:16" ht="12.75">
      <c r="A63" s="508" t="s">
        <v>91</v>
      </c>
      <c r="B63" s="519" t="s">
        <v>478</v>
      </c>
      <c r="C63" s="329">
        <v>5</v>
      </c>
      <c r="D63" s="330">
        <v>0</v>
      </c>
      <c r="E63" s="330">
        <v>0</v>
      </c>
      <c r="F63" s="330">
        <v>0</v>
      </c>
      <c r="G63" s="330">
        <v>0</v>
      </c>
      <c r="H63" s="330">
        <v>9</v>
      </c>
      <c r="I63" s="330">
        <v>9</v>
      </c>
      <c r="J63" s="330">
        <v>8</v>
      </c>
      <c r="K63" s="330">
        <v>2</v>
      </c>
      <c r="L63" s="330">
        <v>1</v>
      </c>
      <c r="M63" s="330">
        <v>2</v>
      </c>
      <c r="N63" s="338">
        <v>4</v>
      </c>
      <c r="O63" s="341">
        <v>40</v>
      </c>
      <c r="P63" s="364">
        <v>0.20683592740058948</v>
      </c>
    </row>
    <row r="64" spans="1:16" ht="12.75">
      <c r="A64" s="508" t="s">
        <v>260</v>
      </c>
      <c r="B64" s="519" t="s">
        <v>479</v>
      </c>
      <c r="C64" s="329">
        <v>0</v>
      </c>
      <c r="D64" s="330">
        <v>0</v>
      </c>
      <c r="E64" s="330">
        <v>0</v>
      </c>
      <c r="F64" s="330">
        <v>0</v>
      </c>
      <c r="G64" s="330">
        <v>0</v>
      </c>
      <c r="H64" s="330">
        <v>0</v>
      </c>
      <c r="I64" s="330">
        <v>0</v>
      </c>
      <c r="J64" s="330">
        <v>0</v>
      </c>
      <c r="K64" s="330">
        <v>0</v>
      </c>
      <c r="L64" s="330">
        <v>0</v>
      </c>
      <c r="M64" s="330">
        <v>0</v>
      </c>
      <c r="N64" s="338">
        <v>0</v>
      </c>
      <c r="O64" s="341">
        <v>0</v>
      </c>
      <c r="P64" s="364">
        <v>0</v>
      </c>
    </row>
    <row r="65" spans="1:16" ht="12.75">
      <c r="A65" s="508" t="s">
        <v>92</v>
      </c>
      <c r="B65" s="519" t="s">
        <v>480</v>
      </c>
      <c r="C65" s="329">
        <v>14</v>
      </c>
      <c r="D65" s="330">
        <v>12</v>
      </c>
      <c r="E65" s="330">
        <v>13</v>
      </c>
      <c r="F65" s="330">
        <v>6</v>
      </c>
      <c r="G65" s="330">
        <v>11</v>
      </c>
      <c r="H65" s="330">
        <v>9</v>
      </c>
      <c r="I65" s="330">
        <v>8</v>
      </c>
      <c r="J65" s="330">
        <v>13</v>
      </c>
      <c r="K65" s="330">
        <v>11</v>
      </c>
      <c r="L65" s="330">
        <v>4</v>
      </c>
      <c r="M65" s="330">
        <v>8</v>
      </c>
      <c r="N65" s="338">
        <v>6</v>
      </c>
      <c r="O65" s="341">
        <v>115</v>
      </c>
      <c r="P65" s="364">
        <v>0.5946532912766948</v>
      </c>
    </row>
    <row r="66" spans="1:16" ht="12.75">
      <c r="A66" s="508" t="s">
        <v>176</v>
      </c>
      <c r="B66" s="519" t="s">
        <v>481</v>
      </c>
      <c r="C66" s="329">
        <v>0</v>
      </c>
      <c r="D66" s="330">
        <v>0</v>
      </c>
      <c r="E66" s="330">
        <v>0</v>
      </c>
      <c r="F66" s="330">
        <v>0</v>
      </c>
      <c r="G66" s="330">
        <v>0</v>
      </c>
      <c r="H66" s="330">
        <v>0</v>
      </c>
      <c r="I66" s="330">
        <v>0</v>
      </c>
      <c r="J66" s="330">
        <v>0</v>
      </c>
      <c r="K66" s="330">
        <v>0</v>
      </c>
      <c r="L66" s="330">
        <v>0</v>
      </c>
      <c r="M66" s="330">
        <v>0</v>
      </c>
      <c r="N66" s="529">
        <v>0</v>
      </c>
      <c r="O66" s="341">
        <v>0</v>
      </c>
      <c r="P66" s="364">
        <v>0</v>
      </c>
    </row>
    <row r="67" spans="1:16" ht="21">
      <c r="A67" s="517" t="s">
        <v>129</v>
      </c>
      <c r="B67" s="528" t="s">
        <v>482</v>
      </c>
      <c r="C67" s="333">
        <v>0</v>
      </c>
      <c r="D67" s="334">
        <v>0</v>
      </c>
      <c r="E67" s="334">
        <v>0</v>
      </c>
      <c r="F67" s="334">
        <v>0</v>
      </c>
      <c r="G67" s="334">
        <v>0</v>
      </c>
      <c r="H67" s="334">
        <v>0</v>
      </c>
      <c r="I67" s="334">
        <v>0</v>
      </c>
      <c r="J67" s="334">
        <v>0</v>
      </c>
      <c r="K67" s="334">
        <v>1</v>
      </c>
      <c r="L67" s="334">
        <v>0</v>
      </c>
      <c r="M67" s="334">
        <v>0</v>
      </c>
      <c r="N67" s="338">
        <v>0</v>
      </c>
      <c r="O67" s="340">
        <v>1</v>
      </c>
      <c r="P67" s="484">
        <v>0.005170898185014737</v>
      </c>
    </row>
    <row r="68" spans="1:16" ht="12.75">
      <c r="A68" s="508" t="s">
        <v>93</v>
      </c>
      <c r="B68" s="519" t="s">
        <v>483</v>
      </c>
      <c r="C68" s="329">
        <v>1</v>
      </c>
      <c r="D68" s="330">
        <v>0</v>
      </c>
      <c r="E68" s="330">
        <v>0</v>
      </c>
      <c r="F68" s="330">
        <v>0</v>
      </c>
      <c r="G68" s="330">
        <v>0</v>
      </c>
      <c r="H68" s="330">
        <v>0</v>
      </c>
      <c r="I68" s="330">
        <v>4</v>
      </c>
      <c r="J68" s="330">
        <v>0</v>
      </c>
      <c r="K68" s="330">
        <v>0</v>
      </c>
      <c r="L68" s="330">
        <v>0</v>
      </c>
      <c r="M68" s="330">
        <v>1</v>
      </c>
      <c r="N68" s="338">
        <v>0</v>
      </c>
      <c r="O68" s="341">
        <v>6</v>
      </c>
      <c r="P68" s="364">
        <v>0.03102538911008842</v>
      </c>
    </row>
    <row r="69" spans="1:16" ht="31.5">
      <c r="A69" s="508" t="s">
        <v>213</v>
      </c>
      <c r="B69" s="519" t="s">
        <v>484</v>
      </c>
      <c r="C69" s="329">
        <v>0</v>
      </c>
      <c r="D69" s="330">
        <v>0</v>
      </c>
      <c r="E69" s="330">
        <v>0</v>
      </c>
      <c r="F69" s="330">
        <v>0</v>
      </c>
      <c r="G69" s="330">
        <v>0</v>
      </c>
      <c r="H69" s="330">
        <v>0</v>
      </c>
      <c r="I69" s="330">
        <v>0</v>
      </c>
      <c r="J69" s="330">
        <v>0</v>
      </c>
      <c r="K69" s="330">
        <v>0</v>
      </c>
      <c r="L69" s="330">
        <v>0</v>
      </c>
      <c r="M69" s="330">
        <v>0</v>
      </c>
      <c r="N69" s="338">
        <v>0</v>
      </c>
      <c r="O69" s="341">
        <v>0</v>
      </c>
      <c r="P69" s="364">
        <v>0</v>
      </c>
    </row>
    <row r="70" spans="1:16" ht="12.75">
      <c r="A70" s="508" t="s">
        <v>234</v>
      </c>
      <c r="B70" s="519" t="s">
        <v>485</v>
      </c>
      <c r="C70" s="329">
        <v>0</v>
      </c>
      <c r="D70" s="330">
        <v>0</v>
      </c>
      <c r="E70" s="330">
        <v>0</v>
      </c>
      <c r="F70" s="330">
        <v>0</v>
      </c>
      <c r="G70" s="330">
        <v>0</v>
      </c>
      <c r="H70" s="330">
        <v>1</v>
      </c>
      <c r="I70" s="330">
        <v>9</v>
      </c>
      <c r="J70" s="330">
        <v>13</v>
      </c>
      <c r="K70" s="330">
        <v>5</v>
      </c>
      <c r="L70" s="330">
        <v>0</v>
      </c>
      <c r="M70" s="330">
        <v>1</v>
      </c>
      <c r="N70" s="338">
        <v>0</v>
      </c>
      <c r="O70" s="341">
        <v>29</v>
      </c>
      <c r="P70" s="364">
        <v>0.14995604736542736</v>
      </c>
    </row>
    <row r="71" spans="1:16" ht="21">
      <c r="A71" s="508" t="s">
        <v>94</v>
      </c>
      <c r="B71" s="519" t="s">
        <v>486</v>
      </c>
      <c r="C71" s="329">
        <v>19</v>
      </c>
      <c r="D71" s="330">
        <v>12</v>
      </c>
      <c r="E71" s="330">
        <v>13</v>
      </c>
      <c r="F71" s="330">
        <v>13</v>
      </c>
      <c r="G71" s="330">
        <v>15</v>
      </c>
      <c r="H71" s="330">
        <v>21</v>
      </c>
      <c r="I71" s="330">
        <v>28</v>
      </c>
      <c r="J71" s="330">
        <v>33</v>
      </c>
      <c r="K71" s="330">
        <v>22</v>
      </c>
      <c r="L71" s="330">
        <v>18</v>
      </c>
      <c r="M71" s="330">
        <v>15</v>
      </c>
      <c r="N71" s="338">
        <v>24</v>
      </c>
      <c r="O71" s="341">
        <v>233</v>
      </c>
      <c r="P71" s="364">
        <v>1.2048192771084338</v>
      </c>
    </row>
    <row r="72" spans="1:16" ht="12.75">
      <c r="A72" s="508" t="s">
        <v>95</v>
      </c>
      <c r="B72" s="519" t="s">
        <v>487</v>
      </c>
      <c r="C72" s="329">
        <v>36</v>
      </c>
      <c r="D72" s="330">
        <v>33</v>
      </c>
      <c r="E72" s="330">
        <v>32</v>
      </c>
      <c r="F72" s="330">
        <v>35</v>
      </c>
      <c r="G72" s="330">
        <v>41</v>
      </c>
      <c r="H72" s="330">
        <v>35</v>
      </c>
      <c r="I72" s="330">
        <v>32</v>
      </c>
      <c r="J72" s="330">
        <v>34</v>
      </c>
      <c r="K72" s="330">
        <v>36</v>
      </c>
      <c r="L72" s="330">
        <v>38</v>
      </c>
      <c r="M72" s="330">
        <v>31</v>
      </c>
      <c r="N72" s="338">
        <v>30</v>
      </c>
      <c r="O72" s="341">
        <v>413</v>
      </c>
      <c r="P72" s="364">
        <v>2.1355809504110863</v>
      </c>
    </row>
    <row r="73" spans="1:16" ht="21">
      <c r="A73" s="508" t="s">
        <v>128</v>
      </c>
      <c r="B73" s="519" t="s">
        <v>488</v>
      </c>
      <c r="C73" s="329">
        <v>0</v>
      </c>
      <c r="D73" s="330">
        <v>0</v>
      </c>
      <c r="E73" s="330">
        <v>0</v>
      </c>
      <c r="F73" s="330">
        <v>0</v>
      </c>
      <c r="G73" s="330">
        <v>0</v>
      </c>
      <c r="H73" s="330">
        <v>0</v>
      </c>
      <c r="I73" s="330">
        <v>0</v>
      </c>
      <c r="J73" s="330">
        <v>2</v>
      </c>
      <c r="K73" s="330">
        <v>4</v>
      </c>
      <c r="L73" s="330">
        <v>4</v>
      </c>
      <c r="M73" s="330">
        <v>0</v>
      </c>
      <c r="N73" s="338">
        <v>0</v>
      </c>
      <c r="O73" s="341">
        <v>10</v>
      </c>
      <c r="P73" s="364">
        <v>0.05170898185014737</v>
      </c>
    </row>
    <row r="74" spans="1:16" ht="12.75">
      <c r="A74" s="508" t="s">
        <v>261</v>
      </c>
      <c r="B74" s="519" t="s">
        <v>489</v>
      </c>
      <c r="C74" s="329">
        <v>0</v>
      </c>
      <c r="D74" s="330">
        <v>0</v>
      </c>
      <c r="E74" s="330">
        <v>0</v>
      </c>
      <c r="F74" s="330">
        <v>0</v>
      </c>
      <c r="G74" s="330">
        <v>0</v>
      </c>
      <c r="H74" s="330">
        <v>0</v>
      </c>
      <c r="I74" s="330">
        <v>0</v>
      </c>
      <c r="J74" s="330">
        <v>0</v>
      </c>
      <c r="K74" s="330">
        <v>0</v>
      </c>
      <c r="L74" s="330">
        <v>0</v>
      </c>
      <c r="M74" s="330">
        <v>0</v>
      </c>
      <c r="N74" s="338">
        <v>0</v>
      </c>
      <c r="O74" s="341">
        <v>0</v>
      </c>
      <c r="P74" s="364">
        <v>0</v>
      </c>
    </row>
    <row r="75" spans="1:16" ht="12.75">
      <c r="A75" s="508" t="s">
        <v>177</v>
      </c>
      <c r="B75" s="519" t="s">
        <v>490</v>
      </c>
      <c r="C75" s="329">
        <v>0</v>
      </c>
      <c r="D75" s="330">
        <v>1</v>
      </c>
      <c r="E75" s="330">
        <v>0</v>
      </c>
      <c r="F75" s="330">
        <v>0</v>
      </c>
      <c r="G75" s="330">
        <v>2</v>
      </c>
      <c r="H75" s="330">
        <v>0</v>
      </c>
      <c r="I75" s="330">
        <v>0</v>
      </c>
      <c r="J75" s="330">
        <v>0</v>
      </c>
      <c r="K75" s="330">
        <v>1</v>
      </c>
      <c r="L75" s="330">
        <v>0</v>
      </c>
      <c r="M75" s="330">
        <v>1</v>
      </c>
      <c r="N75" s="338">
        <v>0</v>
      </c>
      <c r="O75" s="341">
        <v>5</v>
      </c>
      <c r="P75" s="364">
        <v>0.025854490925073685</v>
      </c>
    </row>
    <row r="76" spans="1:16" ht="21">
      <c r="A76" s="508" t="s">
        <v>222</v>
      </c>
      <c r="B76" s="519" t="s">
        <v>491</v>
      </c>
      <c r="C76" s="329">
        <v>0</v>
      </c>
      <c r="D76" s="330">
        <v>0</v>
      </c>
      <c r="E76" s="330">
        <v>0</v>
      </c>
      <c r="F76" s="330">
        <v>0</v>
      </c>
      <c r="G76" s="330">
        <v>4</v>
      </c>
      <c r="H76" s="330">
        <v>7</v>
      </c>
      <c r="I76" s="330">
        <v>10</v>
      </c>
      <c r="J76" s="330">
        <v>8</v>
      </c>
      <c r="K76" s="330">
        <v>8</v>
      </c>
      <c r="L76" s="330">
        <v>7</v>
      </c>
      <c r="M76" s="330">
        <v>0</v>
      </c>
      <c r="N76" s="338">
        <v>0</v>
      </c>
      <c r="O76" s="341">
        <v>44</v>
      </c>
      <c r="P76" s="364">
        <v>0.22751952014064844</v>
      </c>
    </row>
    <row r="77" spans="1:16" ht="12.75">
      <c r="A77" s="508" t="s">
        <v>96</v>
      </c>
      <c r="B77" s="519" t="s">
        <v>492</v>
      </c>
      <c r="C77" s="329">
        <v>166</v>
      </c>
      <c r="D77" s="330">
        <v>143</v>
      </c>
      <c r="E77" s="330">
        <v>161</v>
      </c>
      <c r="F77" s="330">
        <v>174</v>
      </c>
      <c r="G77" s="330">
        <v>172</v>
      </c>
      <c r="H77" s="330">
        <v>169</v>
      </c>
      <c r="I77" s="330">
        <v>161</v>
      </c>
      <c r="J77" s="330">
        <v>171</v>
      </c>
      <c r="K77" s="330">
        <v>160</v>
      </c>
      <c r="L77" s="330">
        <v>132</v>
      </c>
      <c r="M77" s="330">
        <v>133</v>
      </c>
      <c r="N77" s="338">
        <v>142</v>
      </c>
      <c r="O77" s="341">
        <v>1884</v>
      </c>
      <c r="P77" s="364">
        <v>9.741972180567764</v>
      </c>
    </row>
    <row r="78" spans="1:16" ht="12.75">
      <c r="A78" s="508" t="s">
        <v>97</v>
      </c>
      <c r="B78" s="519" t="s">
        <v>493</v>
      </c>
      <c r="C78" s="329">
        <v>1</v>
      </c>
      <c r="D78" s="330">
        <v>1</v>
      </c>
      <c r="E78" s="330">
        <v>2</v>
      </c>
      <c r="F78" s="330">
        <v>5</v>
      </c>
      <c r="G78" s="330">
        <v>1</v>
      </c>
      <c r="H78" s="330">
        <v>1</v>
      </c>
      <c r="I78" s="330">
        <v>0</v>
      </c>
      <c r="J78" s="330">
        <v>1</v>
      </c>
      <c r="K78" s="330">
        <v>1</v>
      </c>
      <c r="L78" s="330">
        <v>4</v>
      </c>
      <c r="M78" s="330">
        <v>2</v>
      </c>
      <c r="N78" s="338">
        <v>2</v>
      </c>
      <c r="O78" s="341">
        <v>21</v>
      </c>
      <c r="P78" s="364">
        <v>0.10858886188530947</v>
      </c>
    </row>
    <row r="79" spans="1:16" ht="12.75">
      <c r="A79" s="508" t="s">
        <v>131</v>
      </c>
      <c r="B79" s="519" t="s">
        <v>494</v>
      </c>
      <c r="C79" s="329">
        <v>0</v>
      </c>
      <c r="D79" s="330">
        <v>0</v>
      </c>
      <c r="E79" s="330">
        <v>0</v>
      </c>
      <c r="F79" s="330">
        <v>0</v>
      </c>
      <c r="G79" s="330">
        <v>0</v>
      </c>
      <c r="H79" s="330">
        <v>0</v>
      </c>
      <c r="I79" s="330">
        <v>0</v>
      </c>
      <c r="J79" s="330">
        <v>0</v>
      </c>
      <c r="K79" s="330">
        <v>0</v>
      </c>
      <c r="L79" s="330">
        <v>5</v>
      </c>
      <c r="M79" s="330">
        <v>0</v>
      </c>
      <c r="N79" s="338">
        <v>0</v>
      </c>
      <c r="O79" s="341">
        <v>5</v>
      </c>
      <c r="P79" s="364">
        <v>0.025854490925073685</v>
      </c>
    </row>
    <row r="80" spans="1:16" ht="12.75">
      <c r="A80" s="508" t="s">
        <v>130</v>
      </c>
      <c r="B80" s="519" t="s">
        <v>495</v>
      </c>
      <c r="C80" s="329">
        <v>0</v>
      </c>
      <c r="D80" s="330">
        <v>0</v>
      </c>
      <c r="E80" s="330">
        <v>0</v>
      </c>
      <c r="F80" s="330">
        <v>2</v>
      </c>
      <c r="G80" s="330">
        <v>3</v>
      </c>
      <c r="H80" s="330">
        <v>4</v>
      </c>
      <c r="I80" s="330">
        <v>5</v>
      </c>
      <c r="J80" s="330">
        <v>7</v>
      </c>
      <c r="K80" s="330">
        <v>6</v>
      </c>
      <c r="L80" s="330">
        <v>4</v>
      </c>
      <c r="M80" s="330">
        <v>2</v>
      </c>
      <c r="N80" s="338">
        <v>4</v>
      </c>
      <c r="O80" s="341">
        <v>37</v>
      </c>
      <c r="P80" s="364">
        <v>0.19132323284554528</v>
      </c>
    </row>
    <row r="81" spans="1:16" ht="12.75">
      <c r="A81" s="508" t="s">
        <v>98</v>
      </c>
      <c r="B81" s="519" t="s">
        <v>496</v>
      </c>
      <c r="C81" s="329">
        <v>1</v>
      </c>
      <c r="D81" s="330">
        <v>0</v>
      </c>
      <c r="E81" s="330">
        <v>0</v>
      </c>
      <c r="F81" s="330">
        <v>0</v>
      </c>
      <c r="G81" s="330">
        <v>0</v>
      </c>
      <c r="H81" s="330">
        <v>0</v>
      </c>
      <c r="I81" s="330">
        <v>0</v>
      </c>
      <c r="J81" s="330">
        <v>0</v>
      </c>
      <c r="K81" s="330">
        <v>0</v>
      </c>
      <c r="L81" s="330">
        <v>0</v>
      </c>
      <c r="M81" s="330">
        <v>0</v>
      </c>
      <c r="N81" s="338">
        <v>0</v>
      </c>
      <c r="O81" s="341">
        <v>1</v>
      </c>
      <c r="P81" s="364">
        <v>0.005170898185014737</v>
      </c>
    </row>
    <row r="82" spans="1:16" ht="21">
      <c r="A82" s="508" t="s">
        <v>99</v>
      </c>
      <c r="B82" s="519" t="s">
        <v>497</v>
      </c>
      <c r="C82" s="329">
        <v>33</v>
      </c>
      <c r="D82" s="330">
        <v>24</v>
      </c>
      <c r="E82" s="330">
        <v>22</v>
      </c>
      <c r="F82" s="330">
        <v>18</v>
      </c>
      <c r="G82" s="330">
        <v>23</v>
      </c>
      <c r="H82" s="330">
        <v>21</v>
      </c>
      <c r="I82" s="330">
        <v>25</v>
      </c>
      <c r="J82" s="330">
        <v>25</v>
      </c>
      <c r="K82" s="330">
        <v>21</v>
      </c>
      <c r="L82" s="330">
        <v>22</v>
      </c>
      <c r="M82" s="330">
        <v>18</v>
      </c>
      <c r="N82" s="338">
        <v>16</v>
      </c>
      <c r="O82" s="341">
        <v>268</v>
      </c>
      <c r="P82" s="364">
        <v>1.3858007135839496</v>
      </c>
    </row>
    <row r="83" spans="1:16" ht="12.75">
      <c r="A83" s="508" t="s">
        <v>197</v>
      </c>
      <c r="B83" s="519" t="s">
        <v>498</v>
      </c>
      <c r="C83" s="329">
        <v>0</v>
      </c>
      <c r="D83" s="330">
        <v>0</v>
      </c>
      <c r="E83" s="330">
        <v>0</v>
      </c>
      <c r="F83" s="330">
        <v>0</v>
      </c>
      <c r="G83" s="330">
        <v>0</v>
      </c>
      <c r="H83" s="330">
        <v>0</v>
      </c>
      <c r="I83" s="330">
        <v>0</v>
      </c>
      <c r="J83" s="330">
        <v>0</v>
      </c>
      <c r="K83" s="330">
        <v>0</v>
      </c>
      <c r="L83" s="330">
        <v>0</v>
      </c>
      <c r="M83" s="330">
        <v>0</v>
      </c>
      <c r="N83" s="338">
        <v>1</v>
      </c>
      <c r="O83" s="341">
        <v>1</v>
      </c>
      <c r="P83" s="364">
        <v>0.005170898185014737</v>
      </c>
    </row>
    <row r="84" spans="1:16" ht="21">
      <c r="A84" s="508" t="s">
        <v>178</v>
      </c>
      <c r="B84" s="519" t="s">
        <v>499</v>
      </c>
      <c r="C84" s="329">
        <v>0</v>
      </c>
      <c r="D84" s="330">
        <v>1</v>
      </c>
      <c r="E84" s="330">
        <v>0</v>
      </c>
      <c r="F84" s="330">
        <v>0</v>
      </c>
      <c r="G84" s="330">
        <v>1</v>
      </c>
      <c r="H84" s="330">
        <v>0</v>
      </c>
      <c r="I84" s="330">
        <v>0</v>
      </c>
      <c r="J84" s="330">
        <v>2</v>
      </c>
      <c r="K84" s="330">
        <v>0</v>
      </c>
      <c r="L84" s="330">
        <v>0</v>
      </c>
      <c r="M84" s="330">
        <v>1</v>
      </c>
      <c r="N84" s="338">
        <v>0</v>
      </c>
      <c r="O84" s="341">
        <v>5</v>
      </c>
      <c r="P84" s="364">
        <v>0.025854490925073685</v>
      </c>
    </row>
    <row r="85" spans="1:16" ht="12.75">
      <c r="A85" s="508" t="s">
        <v>132</v>
      </c>
      <c r="B85" s="519" t="s">
        <v>500</v>
      </c>
      <c r="C85" s="329">
        <v>0</v>
      </c>
      <c r="D85" s="330">
        <v>0</v>
      </c>
      <c r="E85" s="330">
        <v>0</v>
      </c>
      <c r="F85" s="330">
        <v>0</v>
      </c>
      <c r="G85" s="330">
        <v>0</v>
      </c>
      <c r="H85" s="330">
        <v>0</v>
      </c>
      <c r="I85" s="330">
        <v>0</v>
      </c>
      <c r="J85" s="330">
        <v>0</v>
      </c>
      <c r="K85" s="330">
        <v>1</v>
      </c>
      <c r="L85" s="330">
        <v>0</v>
      </c>
      <c r="M85" s="330">
        <v>0</v>
      </c>
      <c r="N85" s="338">
        <v>0</v>
      </c>
      <c r="O85" s="341">
        <v>1</v>
      </c>
      <c r="P85" s="364">
        <v>0.005170898185014737</v>
      </c>
    </row>
    <row r="86" spans="1:16" ht="21">
      <c r="A86" s="508" t="s">
        <v>100</v>
      </c>
      <c r="B86" s="519" t="s">
        <v>501</v>
      </c>
      <c r="C86" s="329">
        <v>47</v>
      </c>
      <c r="D86" s="330">
        <v>42</v>
      </c>
      <c r="E86" s="330">
        <v>50</v>
      </c>
      <c r="F86" s="330">
        <v>49</v>
      </c>
      <c r="G86" s="330">
        <v>49</v>
      </c>
      <c r="H86" s="330">
        <v>52</v>
      </c>
      <c r="I86" s="330">
        <v>54</v>
      </c>
      <c r="J86" s="330">
        <v>52</v>
      </c>
      <c r="K86" s="330">
        <v>52</v>
      </c>
      <c r="L86" s="330">
        <v>48</v>
      </c>
      <c r="M86" s="330">
        <v>49</v>
      </c>
      <c r="N86" s="338">
        <v>43</v>
      </c>
      <c r="O86" s="341">
        <v>587</v>
      </c>
      <c r="P86" s="364">
        <v>3.0353172346036508</v>
      </c>
    </row>
    <row r="87" spans="1:16" ht="12.75">
      <c r="A87" s="508" t="s">
        <v>239</v>
      </c>
      <c r="B87" s="519" t="s">
        <v>502</v>
      </c>
      <c r="C87" s="329">
        <v>0</v>
      </c>
      <c r="D87" s="330">
        <v>0</v>
      </c>
      <c r="E87" s="330">
        <v>0</v>
      </c>
      <c r="F87" s="330">
        <v>0</v>
      </c>
      <c r="G87" s="330">
        <v>0</v>
      </c>
      <c r="H87" s="330">
        <v>0</v>
      </c>
      <c r="I87" s="330">
        <v>0</v>
      </c>
      <c r="J87" s="330">
        <v>0</v>
      </c>
      <c r="K87" s="330">
        <v>0</v>
      </c>
      <c r="L87" s="330">
        <v>0</v>
      </c>
      <c r="M87" s="330">
        <v>0</v>
      </c>
      <c r="N87" s="338">
        <v>0</v>
      </c>
      <c r="O87" s="341">
        <v>0</v>
      </c>
      <c r="P87" s="364">
        <v>0</v>
      </c>
    </row>
    <row r="88" spans="1:16" ht="21">
      <c r="A88" s="508" t="s">
        <v>101</v>
      </c>
      <c r="B88" s="519" t="s">
        <v>503</v>
      </c>
      <c r="C88" s="329">
        <v>17</v>
      </c>
      <c r="D88" s="330">
        <v>17</v>
      </c>
      <c r="E88" s="330">
        <v>19</v>
      </c>
      <c r="F88" s="330">
        <v>19</v>
      </c>
      <c r="G88" s="330">
        <v>20</v>
      </c>
      <c r="H88" s="330">
        <v>20</v>
      </c>
      <c r="I88" s="330">
        <v>19</v>
      </c>
      <c r="J88" s="330">
        <v>21</v>
      </c>
      <c r="K88" s="330">
        <v>19</v>
      </c>
      <c r="L88" s="330">
        <v>17</v>
      </c>
      <c r="M88" s="330">
        <v>16</v>
      </c>
      <c r="N88" s="338">
        <v>18</v>
      </c>
      <c r="O88" s="341">
        <v>222</v>
      </c>
      <c r="P88" s="364">
        <v>1.1479393970732716</v>
      </c>
    </row>
    <row r="89" spans="1:16" ht="12.75">
      <c r="A89" s="508" t="s">
        <v>240</v>
      </c>
      <c r="B89" s="519" t="s">
        <v>504</v>
      </c>
      <c r="C89" s="329">
        <v>0</v>
      </c>
      <c r="D89" s="330">
        <v>0</v>
      </c>
      <c r="E89" s="330">
        <v>0</v>
      </c>
      <c r="F89" s="330">
        <v>0</v>
      </c>
      <c r="G89" s="330">
        <v>0</v>
      </c>
      <c r="H89" s="330">
        <v>0</v>
      </c>
      <c r="I89" s="330">
        <v>9</v>
      </c>
      <c r="J89" s="330">
        <v>5</v>
      </c>
      <c r="K89" s="330">
        <v>5</v>
      </c>
      <c r="L89" s="330">
        <v>0</v>
      </c>
      <c r="M89" s="330">
        <v>0</v>
      </c>
      <c r="N89" s="338">
        <v>0</v>
      </c>
      <c r="O89" s="341">
        <v>19</v>
      </c>
      <c r="P89" s="364">
        <v>0.09824706551528001</v>
      </c>
    </row>
    <row r="90" spans="1:16" ht="12.75">
      <c r="A90" s="508" t="s">
        <v>268</v>
      </c>
      <c r="B90" s="519" t="s">
        <v>505</v>
      </c>
      <c r="C90" s="329">
        <v>0</v>
      </c>
      <c r="D90" s="330">
        <v>0</v>
      </c>
      <c r="E90" s="330">
        <v>0</v>
      </c>
      <c r="F90" s="330">
        <v>0</v>
      </c>
      <c r="G90" s="330">
        <v>0</v>
      </c>
      <c r="H90" s="330">
        <v>0</v>
      </c>
      <c r="I90" s="330">
        <v>0</v>
      </c>
      <c r="J90" s="330">
        <v>0</v>
      </c>
      <c r="K90" s="330">
        <v>0</v>
      </c>
      <c r="L90" s="330">
        <v>0</v>
      </c>
      <c r="M90" s="330">
        <v>0</v>
      </c>
      <c r="N90" s="338">
        <v>1</v>
      </c>
      <c r="O90" s="341">
        <v>1</v>
      </c>
      <c r="P90" s="364">
        <v>0.005170898185014737</v>
      </c>
    </row>
    <row r="91" spans="1:16" ht="12.75">
      <c r="A91" s="508" t="s">
        <v>102</v>
      </c>
      <c r="B91" s="519" t="s">
        <v>506</v>
      </c>
      <c r="C91" s="329">
        <v>1</v>
      </c>
      <c r="D91" s="330">
        <v>0</v>
      </c>
      <c r="E91" s="330">
        <v>1</v>
      </c>
      <c r="F91" s="330">
        <v>5</v>
      </c>
      <c r="G91" s="330">
        <v>4</v>
      </c>
      <c r="H91" s="330">
        <v>5</v>
      </c>
      <c r="I91" s="330">
        <v>4</v>
      </c>
      <c r="J91" s="330">
        <v>5</v>
      </c>
      <c r="K91" s="330">
        <v>4</v>
      </c>
      <c r="L91" s="330">
        <v>5</v>
      </c>
      <c r="M91" s="330">
        <v>1</v>
      </c>
      <c r="N91" s="338">
        <v>0</v>
      </c>
      <c r="O91" s="341">
        <v>35</v>
      </c>
      <c r="P91" s="364">
        <v>0.1809814364755158</v>
      </c>
    </row>
    <row r="92" spans="1:16" ht="21">
      <c r="A92" s="508" t="s">
        <v>198</v>
      </c>
      <c r="B92" s="519" t="s">
        <v>507</v>
      </c>
      <c r="C92" s="329">
        <v>0</v>
      </c>
      <c r="D92" s="330">
        <v>0</v>
      </c>
      <c r="E92" s="330">
        <v>1</v>
      </c>
      <c r="F92" s="330">
        <v>0</v>
      </c>
      <c r="G92" s="330">
        <v>0</v>
      </c>
      <c r="H92" s="330">
        <v>0</v>
      </c>
      <c r="I92" s="330">
        <v>1</v>
      </c>
      <c r="J92" s="330">
        <v>0</v>
      </c>
      <c r="K92" s="330">
        <v>1</v>
      </c>
      <c r="L92" s="330">
        <v>1</v>
      </c>
      <c r="M92" s="330">
        <v>0</v>
      </c>
      <c r="N92" s="338">
        <v>0</v>
      </c>
      <c r="O92" s="341">
        <v>4</v>
      </c>
      <c r="P92" s="364">
        <v>0.02068359274005895</v>
      </c>
    </row>
    <row r="93" spans="1:16" ht="21">
      <c r="A93" s="508" t="s">
        <v>179</v>
      </c>
      <c r="B93" s="519" t="s">
        <v>508</v>
      </c>
      <c r="C93" s="329">
        <v>0</v>
      </c>
      <c r="D93" s="330">
        <v>0</v>
      </c>
      <c r="E93" s="330">
        <v>0</v>
      </c>
      <c r="F93" s="330">
        <v>0</v>
      </c>
      <c r="G93" s="330">
        <v>0</v>
      </c>
      <c r="H93" s="330">
        <v>0</v>
      </c>
      <c r="I93" s="330">
        <v>0</v>
      </c>
      <c r="J93" s="330">
        <v>0</v>
      </c>
      <c r="K93" s="330">
        <v>0</v>
      </c>
      <c r="L93" s="330">
        <v>0</v>
      </c>
      <c r="M93" s="330">
        <v>0</v>
      </c>
      <c r="N93" s="338">
        <v>0</v>
      </c>
      <c r="O93" s="341">
        <v>0</v>
      </c>
      <c r="P93" s="364">
        <v>0</v>
      </c>
    </row>
    <row r="94" spans="1:16" ht="12.75">
      <c r="A94" s="508" t="s">
        <v>103</v>
      </c>
      <c r="B94" s="519" t="s">
        <v>509</v>
      </c>
      <c r="C94" s="329">
        <v>2</v>
      </c>
      <c r="D94" s="330">
        <v>1</v>
      </c>
      <c r="E94" s="330">
        <v>0</v>
      </c>
      <c r="F94" s="330">
        <v>1</v>
      </c>
      <c r="G94" s="330">
        <v>0</v>
      </c>
      <c r="H94" s="330">
        <v>3</v>
      </c>
      <c r="I94" s="330">
        <v>0</v>
      </c>
      <c r="J94" s="330">
        <v>2</v>
      </c>
      <c r="K94" s="330">
        <v>0</v>
      </c>
      <c r="L94" s="330">
        <v>2</v>
      </c>
      <c r="M94" s="330">
        <v>0</v>
      </c>
      <c r="N94" s="338">
        <v>0</v>
      </c>
      <c r="O94" s="341">
        <v>11</v>
      </c>
      <c r="P94" s="364">
        <v>0.05687988003516211</v>
      </c>
    </row>
    <row r="95" spans="1:16" ht="12.75">
      <c r="A95" s="508" t="s">
        <v>104</v>
      </c>
      <c r="B95" s="519" t="s">
        <v>510</v>
      </c>
      <c r="C95" s="329">
        <v>1</v>
      </c>
      <c r="D95" s="330">
        <v>0</v>
      </c>
      <c r="E95" s="330">
        <v>0</v>
      </c>
      <c r="F95" s="330">
        <v>0</v>
      </c>
      <c r="G95" s="330">
        <v>0</v>
      </c>
      <c r="H95" s="330">
        <v>0</v>
      </c>
      <c r="I95" s="330">
        <v>0</v>
      </c>
      <c r="J95" s="330">
        <v>0</v>
      </c>
      <c r="K95" s="330">
        <v>0</v>
      </c>
      <c r="L95" s="330">
        <v>0</v>
      </c>
      <c r="M95" s="330">
        <v>0</v>
      </c>
      <c r="N95" s="338">
        <v>0</v>
      </c>
      <c r="O95" s="341">
        <v>1</v>
      </c>
      <c r="P95" s="364">
        <v>0.005170898185014737</v>
      </c>
    </row>
    <row r="96" spans="1:16" ht="21">
      <c r="A96" s="508" t="s">
        <v>262</v>
      </c>
      <c r="B96" s="519" t="s">
        <v>511</v>
      </c>
      <c r="C96" s="329">
        <v>0</v>
      </c>
      <c r="D96" s="330">
        <v>0</v>
      </c>
      <c r="E96" s="330">
        <v>0</v>
      </c>
      <c r="F96" s="330">
        <v>0</v>
      </c>
      <c r="G96" s="330">
        <v>0</v>
      </c>
      <c r="H96" s="330">
        <v>0</v>
      </c>
      <c r="I96" s="330">
        <v>0</v>
      </c>
      <c r="J96" s="330">
        <v>0</v>
      </c>
      <c r="K96" s="330">
        <v>0</v>
      </c>
      <c r="L96" s="330">
        <v>1</v>
      </c>
      <c r="M96" s="330">
        <v>0</v>
      </c>
      <c r="N96" s="338">
        <v>0</v>
      </c>
      <c r="O96" s="341">
        <v>1</v>
      </c>
      <c r="P96" s="364">
        <v>0.005170898185014737</v>
      </c>
    </row>
    <row r="97" spans="1:16" ht="21">
      <c r="A97" s="508" t="s">
        <v>223</v>
      </c>
      <c r="B97" s="519" t="s">
        <v>512</v>
      </c>
      <c r="C97" s="329">
        <v>0</v>
      </c>
      <c r="D97" s="330">
        <v>0</v>
      </c>
      <c r="E97" s="330">
        <v>0</v>
      </c>
      <c r="F97" s="330">
        <v>0</v>
      </c>
      <c r="G97" s="330">
        <v>0</v>
      </c>
      <c r="H97" s="330">
        <v>0</v>
      </c>
      <c r="I97" s="330">
        <v>0</v>
      </c>
      <c r="J97" s="330">
        <v>0</v>
      </c>
      <c r="K97" s="330">
        <v>0</v>
      </c>
      <c r="L97" s="330">
        <v>0</v>
      </c>
      <c r="M97" s="330">
        <v>0</v>
      </c>
      <c r="N97" s="338">
        <v>0</v>
      </c>
      <c r="O97" s="341">
        <v>0</v>
      </c>
      <c r="P97" s="364">
        <v>0</v>
      </c>
    </row>
    <row r="98" spans="1:16" ht="21">
      <c r="A98" s="508" t="s">
        <v>241</v>
      </c>
      <c r="B98" s="519" t="s">
        <v>513</v>
      </c>
      <c r="C98" s="329">
        <v>0</v>
      </c>
      <c r="D98" s="330">
        <v>0</v>
      </c>
      <c r="E98" s="330">
        <v>0</v>
      </c>
      <c r="F98" s="330">
        <v>0</v>
      </c>
      <c r="G98" s="330">
        <v>0</v>
      </c>
      <c r="H98" s="330">
        <v>0</v>
      </c>
      <c r="I98" s="330">
        <v>1</v>
      </c>
      <c r="J98" s="330">
        <v>1</v>
      </c>
      <c r="K98" s="330">
        <v>0</v>
      </c>
      <c r="L98" s="330">
        <v>0</v>
      </c>
      <c r="M98" s="330">
        <v>0</v>
      </c>
      <c r="N98" s="338">
        <v>0</v>
      </c>
      <c r="O98" s="341">
        <v>2</v>
      </c>
      <c r="P98" s="364">
        <v>0.010341796370029474</v>
      </c>
    </row>
    <row r="99" spans="1:16" ht="12.75">
      <c r="A99" s="508" t="s">
        <v>105</v>
      </c>
      <c r="B99" s="519" t="s">
        <v>514</v>
      </c>
      <c r="C99" s="329">
        <v>32</v>
      </c>
      <c r="D99" s="330">
        <v>31</v>
      </c>
      <c r="E99" s="330">
        <v>39</v>
      </c>
      <c r="F99" s="330">
        <v>44</v>
      </c>
      <c r="G99" s="330">
        <v>43</v>
      </c>
      <c r="H99" s="330">
        <v>50</v>
      </c>
      <c r="I99" s="330">
        <v>56</v>
      </c>
      <c r="J99" s="330">
        <v>56</v>
      </c>
      <c r="K99" s="330">
        <v>49</v>
      </c>
      <c r="L99" s="330">
        <v>42</v>
      </c>
      <c r="M99" s="330">
        <v>41</v>
      </c>
      <c r="N99" s="338">
        <v>33</v>
      </c>
      <c r="O99" s="341">
        <v>516</v>
      </c>
      <c r="P99" s="364">
        <v>2.6681834634676043</v>
      </c>
    </row>
    <row r="100" spans="1:16" ht="21">
      <c r="A100" s="508" t="s">
        <v>106</v>
      </c>
      <c r="B100" s="519" t="s">
        <v>515</v>
      </c>
      <c r="C100" s="329">
        <v>87</v>
      </c>
      <c r="D100" s="330">
        <v>49</v>
      </c>
      <c r="E100" s="330">
        <v>68</v>
      </c>
      <c r="F100" s="330">
        <v>60</v>
      </c>
      <c r="G100" s="330">
        <v>65</v>
      </c>
      <c r="H100" s="330">
        <v>56</v>
      </c>
      <c r="I100" s="330">
        <v>83</v>
      </c>
      <c r="J100" s="330">
        <v>65</v>
      </c>
      <c r="K100" s="330">
        <v>79</v>
      </c>
      <c r="L100" s="330">
        <v>64</v>
      </c>
      <c r="M100" s="330">
        <v>57</v>
      </c>
      <c r="N100" s="338">
        <v>157</v>
      </c>
      <c r="O100" s="341">
        <v>890</v>
      </c>
      <c r="P100" s="364">
        <v>4.602099384663116</v>
      </c>
    </row>
    <row r="101" spans="1:16" ht="21.75" thickBot="1">
      <c r="A101" s="509" t="s">
        <v>224</v>
      </c>
      <c r="B101" s="522" t="s">
        <v>516</v>
      </c>
      <c r="C101" s="485">
        <v>0</v>
      </c>
      <c r="D101" s="486">
        <v>0</v>
      </c>
      <c r="E101" s="486">
        <v>0</v>
      </c>
      <c r="F101" s="486">
        <v>0</v>
      </c>
      <c r="G101" s="486">
        <v>0</v>
      </c>
      <c r="H101" s="486">
        <v>0</v>
      </c>
      <c r="I101" s="486">
        <v>0</v>
      </c>
      <c r="J101" s="486">
        <v>0</v>
      </c>
      <c r="K101" s="486">
        <v>2</v>
      </c>
      <c r="L101" s="486">
        <v>0</v>
      </c>
      <c r="M101" s="486">
        <v>0</v>
      </c>
      <c r="N101" s="487">
        <v>0</v>
      </c>
      <c r="O101" s="488">
        <v>2</v>
      </c>
      <c r="P101" s="482">
        <v>0.010341796370029474</v>
      </c>
    </row>
    <row r="102" spans="1:36" s="4" customFormat="1" ht="18.75">
      <c r="A102" s="6" t="s">
        <v>389</v>
      </c>
      <c r="B102" s="6"/>
      <c r="D102" s="28"/>
      <c r="F102" s="7"/>
      <c r="G102" s="7"/>
      <c r="Q102" s="1"/>
      <c r="R102" s="191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s="4" customFormat="1" ht="12.75">
      <c r="A103" s="12" t="s">
        <v>369</v>
      </c>
      <c r="B103" s="12"/>
      <c r="D103" s="28"/>
      <c r="F103" s="7"/>
      <c r="G103" s="7"/>
      <c r="Q103" s="1"/>
      <c r="R103" s="191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2" ht="12.75">
      <c r="A104" s="4" t="s">
        <v>623</v>
      </c>
      <c r="B104" s="4"/>
    </row>
    <row r="105" ht="9.75" customHeight="1" thickBot="1"/>
    <row r="106" spans="3:16" ht="13.5" thickBot="1">
      <c r="C106" s="577">
        <v>2007</v>
      </c>
      <c r="D106" s="578"/>
      <c r="E106" s="578"/>
      <c r="F106" s="578"/>
      <c r="G106" s="578"/>
      <c r="H106" s="578"/>
      <c r="I106" s="578"/>
      <c r="J106" s="578"/>
      <c r="K106" s="578"/>
      <c r="L106" s="578"/>
      <c r="M106" s="578"/>
      <c r="N106" s="578"/>
      <c r="O106" s="578"/>
      <c r="P106" s="585"/>
    </row>
    <row r="107" spans="1:16" ht="48" thickBot="1">
      <c r="A107" s="73" t="s">
        <v>383</v>
      </c>
      <c r="B107" s="73" t="s">
        <v>426</v>
      </c>
      <c r="C107" s="497" t="s">
        <v>33</v>
      </c>
      <c r="D107" s="82" t="s">
        <v>45</v>
      </c>
      <c r="E107" s="82" t="s">
        <v>34</v>
      </c>
      <c r="F107" s="82" t="s">
        <v>35</v>
      </c>
      <c r="G107" s="82" t="s">
        <v>36</v>
      </c>
      <c r="H107" s="82" t="s">
        <v>37</v>
      </c>
      <c r="I107" s="82" t="s">
        <v>38</v>
      </c>
      <c r="J107" s="82" t="s">
        <v>39</v>
      </c>
      <c r="K107" s="82" t="s">
        <v>40</v>
      </c>
      <c r="L107" s="82" t="s">
        <v>41</v>
      </c>
      <c r="M107" s="82" t="s">
        <v>42</v>
      </c>
      <c r="N107" s="81" t="s">
        <v>43</v>
      </c>
      <c r="O107" s="478" t="s">
        <v>44</v>
      </c>
      <c r="P107" s="73" t="s">
        <v>382</v>
      </c>
    </row>
    <row r="108" spans="1:16" ht="12.75">
      <c r="A108" s="517" t="s">
        <v>214</v>
      </c>
      <c r="B108" s="528" t="s">
        <v>517</v>
      </c>
      <c r="C108" s="333">
        <v>0</v>
      </c>
      <c r="D108" s="334">
        <v>0</v>
      </c>
      <c r="E108" s="334">
        <v>0</v>
      </c>
      <c r="F108" s="334">
        <v>1</v>
      </c>
      <c r="G108" s="334">
        <v>0</v>
      </c>
      <c r="H108" s="334">
        <v>0</v>
      </c>
      <c r="I108" s="334">
        <v>0</v>
      </c>
      <c r="J108" s="334">
        <v>1</v>
      </c>
      <c r="K108" s="334">
        <v>0</v>
      </c>
      <c r="L108" s="334">
        <v>0</v>
      </c>
      <c r="M108" s="334">
        <v>0</v>
      </c>
      <c r="N108" s="338">
        <v>0</v>
      </c>
      <c r="O108" s="340">
        <v>2</v>
      </c>
      <c r="P108" s="484">
        <v>0.010341796370029474</v>
      </c>
    </row>
    <row r="109" spans="1:16" ht="12.75">
      <c r="A109" s="508" t="s">
        <v>199</v>
      </c>
      <c r="B109" s="519" t="s">
        <v>518</v>
      </c>
      <c r="C109" s="329">
        <v>0</v>
      </c>
      <c r="D109" s="330">
        <v>0</v>
      </c>
      <c r="E109" s="330">
        <v>1</v>
      </c>
      <c r="F109" s="330">
        <v>0</v>
      </c>
      <c r="G109" s="330">
        <v>0</v>
      </c>
      <c r="H109" s="330">
        <v>2</v>
      </c>
      <c r="I109" s="330">
        <v>0</v>
      </c>
      <c r="J109" s="330">
        <v>1</v>
      </c>
      <c r="K109" s="330">
        <v>1</v>
      </c>
      <c r="L109" s="330">
        <v>0</v>
      </c>
      <c r="M109" s="330">
        <v>0</v>
      </c>
      <c r="N109" s="338">
        <v>0</v>
      </c>
      <c r="O109" s="341">
        <v>5</v>
      </c>
      <c r="P109" s="364">
        <v>0.025854490925073685</v>
      </c>
    </row>
    <row r="110" spans="1:16" ht="12.75" customHeight="1">
      <c r="A110" s="508" t="s">
        <v>107</v>
      </c>
      <c r="B110" s="519" t="s">
        <v>519</v>
      </c>
      <c r="C110" s="329">
        <v>5</v>
      </c>
      <c r="D110" s="330">
        <v>4</v>
      </c>
      <c r="E110" s="330">
        <v>4</v>
      </c>
      <c r="F110" s="330">
        <v>4</v>
      </c>
      <c r="G110" s="330">
        <v>5</v>
      </c>
      <c r="H110" s="330">
        <v>5</v>
      </c>
      <c r="I110" s="330">
        <v>6</v>
      </c>
      <c r="J110" s="330">
        <v>4</v>
      </c>
      <c r="K110" s="330">
        <v>4</v>
      </c>
      <c r="L110" s="330">
        <v>5</v>
      </c>
      <c r="M110" s="330">
        <v>4</v>
      </c>
      <c r="N110" s="338">
        <v>4</v>
      </c>
      <c r="O110" s="341">
        <v>54</v>
      </c>
      <c r="P110" s="364">
        <v>0.2792285019907958</v>
      </c>
    </row>
    <row r="111" spans="1:16" ht="12.75">
      <c r="A111" s="508" t="s">
        <v>108</v>
      </c>
      <c r="B111" s="519" t="s">
        <v>520</v>
      </c>
      <c r="C111" s="329">
        <v>6</v>
      </c>
      <c r="D111" s="330">
        <v>4</v>
      </c>
      <c r="E111" s="330">
        <v>5</v>
      </c>
      <c r="F111" s="330">
        <v>5</v>
      </c>
      <c r="G111" s="330">
        <v>4</v>
      </c>
      <c r="H111" s="330">
        <v>6</v>
      </c>
      <c r="I111" s="330">
        <v>8</v>
      </c>
      <c r="J111" s="330">
        <v>8</v>
      </c>
      <c r="K111" s="330">
        <v>8</v>
      </c>
      <c r="L111" s="330">
        <v>7</v>
      </c>
      <c r="M111" s="330">
        <v>4</v>
      </c>
      <c r="N111" s="338">
        <v>6</v>
      </c>
      <c r="O111" s="341">
        <v>71</v>
      </c>
      <c r="P111" s="364">
        <v>0.36713377113604634</v>
      </c>
    </row>
    <row r="112" spans="1:16" ht="12.75">
      <c r="A112" s="508" t="s">
        <v>109</v>
      </c>
      <c r="B112" s="519" t="s">
        <v>521</v>
      </c>
      <c r="C112" s="329">
        <v>1</v>
      </c>
      <c r="D112" s="330">
        <v>1</v>
      </c>
      <c r="E112" s="330">
        <v>0</v>
      </c>
      <c r="F112" s="330">
        <v>1</v>
      </c>
      <c r="G112" s="330">
        <v>0</v>
      </c>
      <c r="H112" s="330">
        <v>0</v>
      </c>
      <c r="I112" s="330">
        <v>0</v>
      </c>
      <c r="J112" s="330">
        <v>3</v>
      </c>
      <c r="K112" s="330">
        <v>0</v>
      </c>
      <c r="L112" s="330">
        <v>0</v>
      </c>
      <c r="M112" s="330">
        <v>0</v>
      </c>
      <c r="N112" s="338">
        <v>0</v>
      </c>
      <c r="O112" s="341">
        <v>6</v>
      </c>
      <c r="P112" s="364">
        <v>0.03102538911008842</v>
      </c>
    </row>
    <row r="113" spans="1:16" ht="12.75">
      <c r="A113" s="508" t="s">
        <v>110</v>
      </c>
      <c r="B113" s="519" t="s">
        <v>522</v>
      </c>
      <c r="C113" s="329">
        <v>0</v>
      </c>
      <c r="D113" s="330">
        <v>1</v>
      </c>
      <c r="E113" s="330">
        <v>0</v>
      </c>
      <c r="F113" s="330">
        <v>0</v>
      </c>
      <c r="G113" s="330">
        <v>0</v>
      </c>
      <c r="H113" s="330">
        <v>0</v>
      </c>
      <c r="I113" s="330"/>
      <c r="J113" s="330">
        <v>0</v>
      </c>
      <c r="K113" s="330">
        <v>2</v>
      </c>
      <c r="L113" s="330">
        <v>0</v>
      </c>
      <c r="M113" s="330">
        <v>0</v>
      </c>
      <c r="N113" s="338">
        <v>0</v>
      </c>
      <c r="O113" s="341">
        <v>3</v>
      </c>
      <c r="P113" s="364">
        <v>0.01551269455504421</v>
      </c>
    </row>
    <row r="114" spans="1:16" ht="21">
      <c r="A114" s="508" t="s">
        <v>242</v>
      </c>
      <c r="B114" s="519" t="s">
        <v>523</v>
      </c>
      <c r="C114" s="329">
        <v>0</v>
      </c>
      <c r="D114" s="330">
        <v>0</v>
      </c>
      <c r="E114" s="330">
        <v>0</v>
      </c>
      <c r="F114" s="330">
        <v>0</v>
      </c>
      <c r="G114" s="330">
        <v>0</v>
      </c>
      <c r="H114" s="330">
        <v>0</v>
      </c>
      <c r="I114" s="330">
        <v>1</v>
      </c>
      <c r="J114" s="330">
        <v>1</v>
      </c>
      <c r="K114" s="330">
        <v>0</v>
      </c>
      <c r="L114" s="330">
        <v>0</v>
      </c>
      <c r="M114" s="330">
        <v>0</v>
      </c>
      <c r="N114" s="338">
        <v>0</v>
      </c>
      <c r="O114" s="341">
        <v>2</v>
      </c>
      <c r="P114" s="364">
        <v>0.010341796370029474</v>
      </c>
    </row>
    <row r="115" spans="1:16" ht="12.75">
      <c r="A115" s="508" t="s">
        <v>111</v>
      </c>
      <c r="B115" s="519" t="s">
        <v>524</v>
      </c>
      <c r="C115" s="329">
        <v>4</v>
      </c>
      <c r="D115" s="330">
        <v>4</v>
      </c>
      <c r="E115" s="330">
        <v>4</v>
      </c>
      <c r="F115" s="330">
        <v>3</v>
      </c>
      <c r="G115" s="330">
        <v>0</v>
      </c>
      <c r="H115" s="330">
        <v>1</v>
      </c>
      <c r="I115" s="330">
        <v>3</v>
      </c>
      <c r="J115" s="330">
        <v>0</v>
      </c>
      <c r="K115" s="330">
        <v>0</v>
      </c>
      <c r="L115" s="330">
        <v>3</v>
      </c>
      <c r="M115" s="330">
        <v>21</v>
      </c>
      <c r="N115" s="338">
        <v>21</v>
      </c>
      <c r="O115" s="341">
        <v>64</v>
      </c>
      <c r="P115" s="364">
        <v>0.3309374838409432</v>
      </c>
    </row>
    <row r="116" spans="1:16" ht="12.75">
      <c r="A116" s="508" t="s">
        <v>225</v>
      </c>
      <c r="B116" s="519" t="s">
        <v>525</v>
      </c>
      <c r="C116" s="329">
        <v>0</v>
      </c>
      <c r="D116" s="330">
        <v>0</v>
      </c>
      <c r="E116" s="330">
        <v>0</v>
      </c>
      <c r="F116" s="330">
        <v>0</v>
      </c>
      <c r="G116" s="330">
        <v>1</v>
      </c>
      <c r="H116" s="330">
        <v>0</v>
      </c>
      <c r="I116" s="330">
        <v>0</v>
      </c>
      <c r="J116" s="330">
        <v>0</v>
      </c>
      <c r="K116" s="330">
        <v>0</v>
      </c>
      <c r="L116" s="330">
        <v>0</v>
      </c>
      <c r="M116" s="330">
        <v>1</v>
      </c>
      <c r="N116" s="338">
        <v>0</v>
      </c>
      <c r="O116" s="341">
        <v>2</v>
      </c>
      <c r="P116" s="364">
        <v>0.010341796370029474</v>
      </c>
    </row>
    <row r="117" spans="1:16" ht="12.75">
      <c r="A117" s="508" t="s">
        <v>215</v>
      </c>
      <c r="B117" s="519" t="s">
        <v>526</v>
      </c>
      <c r="C117" s="329">
        <v>0</v>
      </c>
      <c r="D117" s="330">
        <v>0</v>
      </c>
      <c r="E117" s="330">
        <v>0</v>
      </c>
      <c r="F117" s="330">
        <v>5</v>
      </c>
      <c r="G117" s="330">
        <v>0</v>
      </c>
      <c r="H117" s="330">
        <v>0</v>
      </c>
      <c r="I117" s="330">
        <v>0</v>
      </c>
      <c r="J117" s="330">
        <v>0</v>
      </c>
      <c r="K117" s="330">
        <v>0</v>
      </c>
      <c r="L117" s="330">
        <v>4</v>
      </c>
      <c r="M117" s="330">
        <v>0</v>
      </c>
      <c r="N117" s="338">
        <v>0</v>
      </c>
      <c r="O117" s="341">
        <v>9</v>
      </c>
      <c r="P117" s="364">
        <v>0.04653808366513263</v>
      </c>
    </row>
    <row r="118" spans="1:16" ht="21">
      <c r="A118" s="508" t="s">
        <v>112</v>
      </c>
      <c r="B118" s="519" t="s">
        <v>527</v>
      </c>
      <c r="C118" s="329">
        <v>1</v>
      </c>
      <c r="D118" s="330">
        <v>0</v>
      </c>
      <c r="E118" s="330">
        <v>1</v>
      </c>
      <c r="F118" s="330">
        <v>0</v>
      </c>
      <c r="G118" s="330">
        <v>0</v>
      </c>
      <c r="H118" s="330">
        <v>1</v>
      </c>
      <c r="I118" s="330">
        <v>1</v>
      </c>
      <c r="J118" s="330">
        <v>0</v>
      </c>
      <c r="K118" s="330">
        <v>0</v>
      </c>
      <c r="L118" s="330">
        <v>1</v>
      </c>
      <c r="M118" s="330">
        <v>1</v>
      </c>
      <c r="N118" s="338">
        <v>0</v>
      </c>
      <c r="O118" s="341">
        <v>6</v>
      </c>
      <c r="P118" s="364">
        <v>0.03102538911008842</v>
      </c>
    </row>
    <row r="119" spans="1:16" ht="21">
      <c r="A119" s="508" t="s">
        <v>113</v>
      </c>
      <c r="B119" s="519" t="s">
        <v>528</v>
      </c>
      <c r="C119" s="329">
        <v>97</v>
      </c>
      <c r="D119" s="330">
        <v>79</v>
      </c>
      <c r="E119" s="330">
        <v>90</v>
      </c>
      <c r="F119" s="330">
        <v>87</v>
      </c>
      <c r="G119" s="330">
        <v>101</v>
      </c>
      <c r="H119" s="330">
        <v>89</v>
      </c>
      <c r="I119" s="330">
        <v>105</v>
      </c>
      <c r="J119" s="330">
        <v>119</v>
      </c>
      <c r="K119" s="330">
        <v>100</v>
      </c>
      <c r="L119" s="330">
        <v>101</v>
      </c>
      <c r="M119" s="330">
        <v>100</v>
      </c>
      <c r="N119" s="338">
        <v>112</v>
      </c>
      <c r="O119" s="341">
        <v>1180</v>
      </c>
      <c r="P119" s="364">
        <v>6.101659858317389</v>
      </c>
    </row>
    <row r="120" spans="1:16" ht="12.75">
      <c r="A120" s="508" t="s">
        <v>180</v>
      </c>
      <c r="B120" s="519" t="s">
        <v>529</v>
      </c>
      <c r="C120" s="329">
        <v>0</v>
      </c>
      <c r="D120" s="330">
        <v>1</v>
      </c>
      <c r="E120" s="330">
        <v>0</v>
      </c>
      <c r="F120" s="330">
        <v>0</v>
      </c>
      <c r="G120" s="330">
        <v>0</v>
      </c>
      <c r="H120" s="330">
        <v>0</v>
      </c>
      <c r="I120" s="330">
        <v>0</v>
      </c>
      <c r="J120" s="330">
        <v>0</v>
      </c>
      <c r="K120" s="330">
        <v>1</v>
      </c>
      <c r="L120" s="330">
        <v>0</v>
      </c>
      <c r="M120" s="330">
        <v>0</v>
      </c>
      <c r="N120" s="338">
        <v>0</v>
      </c>
      <c r="O120" s="341">
        <v>2</v>
      </c>
      <c r="P120" s="364">
        <v>0.010341796370029474</v>
      </c>
    </row>
    <row r="121" spans="1:16" ht="12.75">
      <c r="A121" s="508" t="s">
        <v>114</v>
      </c>
      <c r="B121" s="519" t="s">
        <v>530</v>
      </c>
      <c r="C121" s="329">
        <v>8</v>
      </c>
      <c r="D121" s="330">
        <v>4</v>
      </c>
      <c r="E121" s="330">
        <v>9</v>
      </c>
      <c r="F121" s="330">
        <v>6</v>
      </c>
      <c r="G121" s="330">
        <v>5</v>
      </c>
      <c r="H121" s="330">
        <v>8</v>
      </c>
      <c r="I121" s="330">
        <v>5</v>
      </c>
      <c r="J121" s="330">
        <v>9</v>
      </c>
      <c r="K121" s="330">
        <v>13</v>
      </c>
      <c r="L121" s="330">
        <v>12</v>
      </c>
      <c r="M121" s="330">
        <v>9</v>
      </c>
      <c r="N121" s="338">
        <v>7</v>
      </c>
      <c r="O121" s="341">
        <v>95</v>
      </c>
      <c r="P121" s="364">
        <v>0.49123532757640004</v>
      </c>
    </row>
    <row r="122" spans="1:16" ht="12.75">
      <c r="A122" s="508" t="s">
        <v>235</v>
      </c>
      <c r="B122" s="519" t="s">
        <v>531</v>
      </c>
      <c r="C122" s="329">
        <v>0</v>
      </c>
      <c r="D122" s="330">
        <v>0</v>
      </c>
      <c r="E122" s="330">
        <v>0</v>
      </c>
      <c r="F122" s="330">
        <v>0</v>
      </c>
      <c r="G122" s="330">
        <v>0</v>
      </c>
      <c r="H122" s="330">
        <v>1</v>
      </c>
      <c r="I122" s="330">
        <v>1</v>
      </c>
      <c r="J122" s="330">
        <v>0</v>
      </c>
      <c r="K122" s="330">
        <v>0</v>
      </c>
      <c r="L122" s="330">
        <v>0</v>
      </c>
      <c r="M122" s="330">
        <v>0</v>
      </c>
      <c r="N122" s="338">
        <v>0</v>
      </c>
      <c r="O122" s="341">
        <v>2</v>
      </c>
      <c r="P122" s="364">
        <v>0.010341796370029474</v>
      </c>
    </row>
    <row r="123" spans="1:16" ht="12.75">
      <c r="A123" s="508" t="s">
        <v>115</v>
      </c>
      <c r="B123" s="519" t="s">
        <v>532</v>
      </c>
      <c r="C123" s="329">
        <v>73</v>
      </c>
      <c r="D123" s="330">
        <v>59</v>
      </c>
      <c r="E123" s="330">
        <v>82</v>
      </c>
      <c r="F123" s="330">
        <v>79</v>
      </c>
      <c r="G123" s="330">
        <v>79</v>
      </c>
      <c r="H123" s="330">
        <v>70</v>
      </c>
      <c r="I123" s="330">
        <v>75</v>
      </c>
      <c r="J123" s="330">
        <v>69</v>
      </c>
      <c r="K123" s="330">
        <v>78</v>
      </c>
      <c r="L123" s="330">
        <v>70</v>
      </c>
      <c r="M123" s="330">
        <v>63</v>
      </c>
      <c r="N123" s="338">
        <v>63</v>
      </c>
      <c r="O123" s="341">
        <v>860</v>
      </c>
      <c r="P123" s="364">
        <v>4.446972439112674</v>
      </c>
    </row>
    <row r="124" spans="1:16" ht="21">
      <c r="A124" s="508" t="s">
        <v>181</v>
      </c>
      <c r="B124" s="519" t="s">
        <v>533</v>
      </c>
      <c r="C124" s="329">
        <v>0</v>
      </c>
      <c r="D124" s="330">
        <v>0</v>
      </c>
      <c r="E124" s="330">
        <v>0</v>
      </c>
      <c r="F124" s="330">
        <v>0</v>
      </c>
      <c r="G124" s="330">
        <v>2</v>
      </c>
      <c r="H124" s="330">
        <v>0</v>
      </c>
      <c r="I124" s="330">
        <v>0</v>
      </c>
      <c r="J124" s="330">
        <v>0</v>
      </c>
      <c r="K124" s="330">
        <v>0</v>
      </c>
      <c r="L124" s="330">
        <v>0</v>
      </c>
      <c r="M124" s="330">
        <v>0</v>
      </c>
      <c r="N124" s="338">
        <v>0</v>
      </c>
      <c r="O124" s="341">
        <v>2</v>
      </c>
      <c r="P124" s="364">
        <v>0.010341796370029474</v>
      </c>
    </row>
    <row r="125" spans="1:16" ht="12.75">
      <c r="A125" s="508" t="s">
        <v>200</v>
      </c>
      <c r="B125" s="519" t="s">
        <v>534</v>
      </c>
      <c r="C125" s="329">
        <v>0</v>
      </c>
      <c r="D125" s="330">
        <v>0</v>
      </c>
      <c r="E125" s="330">
        <v>1</v>
      </c>
      <c r="F125" s="330">
        <v>0</v>
      </c>
      <c r="G125" s="330">
        <v>0</v>
      </c>
      <c r="H125" s="330">
        <v>0</v>
      </c>
      <c r="I125" s="330">
        <v>0</v>
      </c>
      <c r="J125" s="330">
        <v>0</v>
      </c>
      <c r="K125" s="330">
        <v>0</v>
      </c>
      <c r="L125" s="330">
        <v>0</v>
      </c>
      <c r="M125" s="330">
        <v>0</v>
      </c>
      <c r="N125" s="338">
        <v>0</v>
      </c>
      <c r="O125" s="341">
        <v>1</v>
      </c>
      <c r="P125" s="364">
        <v>0.005170898185014737</v>
      </c>
    </row>
    <row r="126" spans="1:16" ht="12.75">
      <c r="A126" s="508" t="s">
        <v>182</v>
      </c>
      <c r="B126" s="519" t="s">
        <v>535</v>
      </c>
      <c r="C126" s="329">
        <v>0</v>
      </c>
      <c r="D126" s="330">
        <v>1</v>
      </c>
      <c r="E126" s="330">
        <v>0</v>
      </c>
      <c r="F126" s="330">
        <v>0</v>
      </c>
      <c r="G126" s="330">
        <v>0</v>
      </c>
      <c r="H126" s="330">
        <v>0</v>
      </c>
      <c r="I126" s="330">
        <v>0</v>
      </c>
      <c r="J126" s="330">
        <v>0</v>
      </c>
      <c r="K126" s="330">
        <v>0</v>
      </c>
      <c r="L126" s="330">
        <v>0</v>
      </c>
      <c r="M126" s="330">
        <v>0</v>
      </c>
      <c r="N126" s="529">
        <v>0</v>
      </c>
      <c r="O126" s="341">
        <v>1</v>
      </c>
      <c r="P126" s="364">
        <v>0.005170898185014737</v>
      </c>
    </row>
    <row r="127" spans="1:16" ht="21">
      <c r="A127" s="517" t="s">
        <v>133</v>
      </c>
      <c r="B127" s="457" t="s">
        <v>536</v>
      </c>
      <c r="C127" s="333">
        <v>0</v>
      </c>
      <c r="D127" s="334">
        <v>0</v>
      </c>
      <c r="E127" s="334">
        <v>0</v>
      </c>
      <c r="F127" s="334">
        <v>0</v>
      </c>
      <c r="G127" s="334">
        <v>0</v>
      </c>
      <c r="H127" s="334">
        <v>0</v>
      </c>
      <c r="I127" s="334">
        <v>0</v>
      </c>
      <c r="J127" s="334">
        <v>0</v>
      </c>
      <c r="K127" s="334">
        <v>0</v>
      </c>
      <c r="L127" s="334">
        <v>0</v>
      </c>
      <c r="M127" s="334">
        <v>0</v>
      </c>
      <c r="N127" s="338">
        <v>0</v>
      </c>
      <c r="O127" s="340">
        <v>0</v>
      </c>
      <c r="P127" s="484">
        <v>0</v>
      </c>
    </row>
    <row r="128" spans="1:16" ht="21">
      <c r="A128" s="508" t="s">
        <v>216</v>
      </c>
      <c r="B128" s="519" t="s">
        <v>537</v>
      </c>
      <c r="C128" s="329">
        <v>0</v>
      </c>
      <c r="D128" s="330">
        <v>0</v>
      </c>
      <c r="E128" s="330">
        <v>0</v>
      </c>
      <c r="F128" s="330">
        <v>0</v>
      </c>
      <c r="G128" s="330">
        <v>0</v>
      </c>
      <c r="H128" s="330">
        <v>0</v>
      </c>
      <c r="I128" s="330">
        <v>0</v>
      </c>
      <c r="J128" s="330">
        <v>0</v>
      </c>
      <c r="K128" s="330">
        <v>0</v>
      </c>
      <c r="L128" s="330">
        <v>1</v>
      </c>
      <c r="M128" s="330">
        <v>0</v>
      </c>
      <c r="N128" s="338">
        <v>0</v>
      </c>
      <c r="O128" s="341">
        <v>1</v>
      </c>
      <c r="P128" s="364">
        <v>0.005170898185014737</v>
      </c>
    </row>
    <row r="129" spans="1:16" ht="21">
      <c r="A129" s="508" t="s">
        <v>116</v>
      </c>
      <c r="B129" s="519" t="s">
        <v>538</v>
      </c>
      <c r="C129" s="329">
        <v>53</v>
      </c>
      <c r="D129" s="330">
        <v>46</v>
      </c>
      <c r="E129" s="330">
        <v>56</v>
      </c>
      <c r="F129" s="330">
        <v>59</v>
      </c>
      <c r="G129" s="330">
        <v>60</v>
      </c>
      <c r="H129" s="330">
        <v>63</v>
      </c>
      <c r="I129" s="330">
        <v>71</v>
      </c>
      <c r="J129" s="330">
        <v>70</v>
      </c>
      <c r="K129" s="330">
        <v>65</v>
      </c>
      <c r="L129" s="330">
        <v>64</v>
      </c>
      <c r="M129" s="330">
        <v>55</v>
      </c>
      <c r="N129" s="338">
        <v>55</v>
      </c>
      <c r="O129" s="341">
        <v>717</v>
      </c>
      <c r="P129" s="364">
        <v>3.7075339986555664</v>
      </c>
    </row>
    <row r="130" spans="1:16" ht="12.75">
      <c r="A130" s="508" t="s">
        <v>201</v>
      </c>
      <c r="B130" s="519" t="s">
        <v>539</v>
      </c>
      <c r="C130" s="329">
        <v>0</v>
      </c>
      <c r="D130" s="330">
        <v>0</v>
      </c>
      <c r="E130" s="330">
        <v>1</v>
      </c>
      <c r="F130" s="330">
        <v>0</v>
      </c>
      <c r="G130" s="330">
        <v>0</v>
      </c>
      <c r="H130" s="330">
        <v>0</v>
      </c>
      <c r="I130" s="330">
        <v>0</v>
      </c>
      <c r="J130" s="330">
        <v>0</v>
      </c>
      <c r="K130" s="330">
        <v>0</v>
      </c>
      <c r="L130" s="330">
        <v>0</v>
      </c>
      <c r="M130" s="330">
        <v>0</v>
      </c>
      <c r="N130" s="338">
        <v>0</v>
      </c>
      <c r="O130" s="341">
        <v>1</v>
      </c>
      <c r="P130" s="364">
        <v>0.005170898185014737</v>
      </c>
    </row>
    <row r="131" spans="1:16" ht="12.75">
      <c r="A131" s="508" t="s">
        <v>183</v>
      </c>
      <c r="B131" s="519" t="s">
        <v>540</v>
      </c>
      <c r="C131" s="329">
        <v>0</v>
      </c>
      <c r="D131" s="330">
        <v>1</v>
      </c>
      <c r="E131" s="330">
        <v>0</v>
      </c>
      <c r="F131" s="330">
        <v>0</v>
      </c>
      <c r="G131" s="330">
        <v>2</v>
      </c>
      <c r="H131" s="330">
        <v>1</v>
      </c>
      <c r="I131" s="330">
        <v>1</v>
      </c>
      <c r="J131" s="330">
        <v>0</v>
      </c>
      <c r="K131" s="330">
        <v>0</v>
      </c>
      <c r="L131" s="330">
        <v>0</v>
      </c>
      <c r="M131" s="330">
        <v>1</v>
      </c>
      <c r="N131" s="338">
        <v>1</v>
      </c>
      <c r="O131" s="341">
        <v>7</v>
      </c>
      <c r="P131" s="364">
        <v>0.03619628729510316</v>
      </c>
    </row>
    <row r="132" spans="1:16" ht="21">
      <c r="A132" s="508" t="s">
        <v>117</v>
      </c>
      <c r="B132" s="519" t="s">
        <v>541</v>
      </c>
      <c r="C132" s="329">
        <v>10</v>
      </c>
      <c r="D132" s="330">
        <v>8</v>
      </c>
      <c r="E132" s="330">
        <v>9</v>
      </c>
      <c r="F132" s="330">
        <v>9</v>
      </c>
      <c r="G132" s="330">
        <v>9</v>
      </c>
      <c r="H132" s="330">
        <v>8</v>
      </c>
      <c r="I132" s="330">
        <v>10</v>
      </c>
      <c r="J132" s="330">
        <v>8</v>
      </c>
      <c r="K132" s="330">
        <v>10</v>
      </c>
      <c r="L132" s="330">
        <v>8</v>
      </c>
      <c r="M132" s="330">
        <v>10</v>
      </c>
      <c r="N132" s="338">
        <v>9</v>
      </c>
      <c r="O132" s="341">
        <v>108</v>
      </c>
      <c r="P132" s="364">
        <v>0.5584570039815916</v>
      </c>
    </row>
    <row r="133" spans="1:16" ht="12.75">
      <c r="A133" s="508" t="s">
        <v>118</v>
      </c>
      <c r="B133" s="519" t="s">
        <v>542</v>
      </c>
      <c r="C133" s="329">
        <v>0</v>
      </c>
      <c r="D133" s="330">
        <v>0</v>
      </c>
      <c r="E133" s="330">
        <v>0</v>
      </c>
      <c r="F133" s="330">
        <v>1</v>
      </c>
      <c r="G133" s="330">
        <v>1</v>
      </c>
      <c r="H133" s="330">
        <v>0</v>
      </c>
      <c r="I133" s="330">
        <v>3</v>
      </c>
      <c r="J133" s="330">
        <v>0</v>
      </c>
      <c r="K133" s="330">
        <v>2</v>
      </c>
      <c r="L133" s="330">
        <v>0</v>
      </c>
      <c r="M133" s="330">
        <v>0</v>
      </c>
      <c r="N133" s="338">
        <v>0</v>
      </c>
      <c r="O133" s="341">
        <v>7</v>
      </c>
      <c r="P133" s="364">
        <v>0.03619628729510316</v>
      </c>
    </row>
    <row r="134" spans="1:16" ht="21">
      <c r="A134" s="508" t="s">
        <v>119</v>
      </c>
      <c r="B134" s="519" t="s">
        <v>543</v>
      </c>
      <c r="C134" s="329">
        <v>0</v>
      </c>
      <c r="D134" s="330">
        <v>1</v>
      </c>
      <c r="E134" s="330">
        <v>0</v>
      </c>
      <c r="F134" s="330">
        <v>0</v>
      </c>
      <c r="G134" s="330">
        <v>1</v>
      </c>
      <c r="H134" s="330">
        <v>1</v>
      </c>
      <c r="I134" s="330">
        <v>1</v>
      </c>
      <c r="J134" s="330">
        <v>0</v>
      </c>
      <c r="K134" s="330">
        <v>1</v>
      </c>
      <c r="L134" s="330">
        <v>0</v>
      </c>
      <c r="M134" s="330">
        <v>0</v>
      </c>
      <c r="N134" s="338">
        <v>0</v>
      </c>
      <c r="O134" s="341">
        <v>5</v>
      </c>
      <c r="P134" s="364">
        <v>0.025854490925073685</v>
      </c>
    </row>
    <row r="135" spans="1:16" ht="12.75">
      <c r="A135" s="508" t="s">
        <v>120</v>
      </c>
      <c r="B135" s="519" t="s">
        <v>544</v>
      </c>
      <c r="C135" s="329">
        <v>1</v>
      </c>
      <c r="D135" s="330">
        <v>3</v>
      </c>
      <c r="E135" s="330">
        <v>1</v>
      </c>
      <c r="F135" s="330">
        <v>6</v>
      </c>
      <c r="G135" s="330">
        <v>2</v>
      </c>
      <c r="H135" s="330">
        <v>3</v>
      </c>
      <c r="I135" s="330">
        <v>4</v>
      </c>
      <c r="J135" s="330">
        <v>6</v>
      </c>
      <c r="K135" s="330">
        <v>4</v>
      </c>
      <c r="L135" s="330">
        <v>4</v>
      </c>
      <c r="M135" s="330">
        <v>3</v>
      </c>
      <c r="N135" s="338">
        <v>4</v>
      </c>
      <c r="O135" s="341">
        <v>41</v>
      </c>
      <c r="P135" s="364">
        <v>0.2120068255856042</v>
      </c>
    </row>
    <row r="136" spans="1:16" ht="12.75">
      <c r="A136" s="508" t="s">
        <v>126</v>
      </c>
      <c r="B136" s="519" t="s">
        <v>545</v>
      </c>
      <c r="C136" s="329">
        <v>0</v>
      </c>
      <c r="D136" s="330">
        <v>0</v>
      </c>
      <c r="E136" s="330">
        <v>0</v>
      </c>
      <c r="F136" s="330">
        <v>0</v>
      </c>
      <c r="G136" s="330">
        <v>0</v>
      </c>
      <c r="H136" s="330">
        <v>0</v>
      </c>
      <c r="I136" s="330">
        <v>0</v>
      </c>
      <c r="J136" s="330">
        <v>0</v>
      </c>
      <c r="K136" s="330">
        <v>0</v>
      </c>
      <c r="L136" s="330">
        <v>0</v>
      </c>
      <c r="M136" s="330">
        <v>0</v>
      </c>
      <c r="N136" s="338">
        <v>0</v>
      </c>
      <c r="O136" s="341">
        <v>0</v>
      </c>
      <c r="P136" s="364">
        <v>0</v>
      </c>
    </row>
    <row r="137" spans="1:16" ht="12.75">
      <c r="A137" s="508" t="s">
        <v>226</v>
      </c>
      <c r="B137" s="519" t="s">
        <v>546</v>
      </c>
      <c r="C137" s="329">
        <v>0</v>
      </c>
      <c r="D137" s="330">
        <v>0</v>
      </c>
      <c r="E137" s="330">
        <v>0</v>
      </c>
      <c r="F137" s="330">
        <v>0</v>
      </c>
      <c r="G137" s="330">
        <v>1</v>
      </c>
      <c r="H137" s="330">
        <v>0</v>
      </c>
      <c r="I137" s="330">
        <v>0</v>
      </c>
      <c r="J137" s="330">
        <v>0</v>
      </c>
      <c r="K137" s="330">
        <v>0</v>
      </c>
      <c r="L137" s="330">
        <v>0</v>
      </c>
      <c r="M137" s="330">
        <v>0</v>
      </c>
      <c r="N137" s="338">
        <v>0</v>
      </c>
      <c r="O137" s="341">
        <v>1</v>
      </c>
      <c r="P137" s="364">
        <v>0.005170898185014737</v>
      </c>
    </row>
    <row r="138" spans="1:16" ht="12.75">
      <c r="A138" s="508" t="s">
        <v>121</v>
      </c>
      <c r="B138" s="519" t="s">
        <v>547</v>
      </c>
      <c r="C138" s="329">
        <v>0</v>
      </c>
      <c r="D138" s="330">
        <v>4</v>
      </c>
      <c r="E138" s="330">
        <v>5</v>
      </c>
      <c r="F138" s="330">
        <v>3</v>
      </c>
      <c r="G138" s="330">
        <v>5</v>
      </c>
      <c r="H138" s="330">
        <v>3</v>
      </c>
      <c r="I138" s="330">
        <v>5</v>
      </c>
      <c r="J138" s="330">
        <v>2</v>
      </c>
      <c r="K138" s="330">
        <v>2</v>
      </c>
      <c r="L138" s="330">
        <v>4</v>
      </c>
      <c r="M138" s="330">
        <v>6</v>
      </c>
      <c r="N138" s="338">
        <v>0</v>
      </c>
      <c r="O138" s="341">
        <v>39</v>
      </c>
      <c r="P138" s="364">
        <v>0.20166502921557475</v>
      </c>
    </row>
    <row r="139" spans="1:16" ht="12.75">
      <c r="A139" s="508" t="s">
        <v>122</v>
      </c>
      <c r="B139" s="519" t="s">
        <v>548</v>
      </c>
      <c r="C139" s="329">
        <v>0</v>
      </c>
      <c r="D139" s="330">
        <v>1</v>
      </c>
      <c r="E139" s="330">
        <v>0</v>
      </c>
      <c r="F139" s="330">
        <v>3</v>
      </c>
      <c r="G139" s="330">
        <v>1</v>
      </c>
      <c r="H139" s="330">
        <v>0</v>
      </c>
      <c r="I139" s="330">
        <v>0</v>
      </c>
      <c r="J139" s="330">
        <v>0</v>
      </c>
      <c r="K139" s="330">
        <v>0</v>
      </c>
      <c r="L139" s="330">
        <v>1</v>
      </c>
      <c r="M139" s="330">
        <v>0</v>
      </c>
      <c r="N139" s="338">
        <v>1</v>
      </c>
      <c r="O139" s="341">
        <v>7</v>
      </c>
      <c r="P139" s="364">
        <v>0.03619628729510316</v>
      </c>
    </row>
    <row r="140" spans="1:16" ht="21">
      <c r="A140" s="508" t="s">
        <v>123</v>
      </c>
      <c r="B140" s="519" t="s">
        <v>549</v>
      </c>
      <c r="C140" s="329">
        <v>62</v>
      </c>
      <c r="D140" s="330">
        <v>0</v>
      </c>
      <c r="E140" s="330">
        <v>0</v>
      </c>
      <c r="F140" s="330">
        <v>2</v>
      </c>
      <c r="G140" s="330">
        <v>1</v>
      </c>
      <c r="H140" s="330">
        <v>0</v>
      </c>
      <c r="I140" s="330">
        <v>0</v>
      </c>
      <c r="J140" s="330">
        <v>1</v>
      </c>
      <c r="K140" s="330">
        <v>3</v>
      </c>
      <c r="L140" s="330">
        <v>1</v>
      </c>
      <c r="M140" s="330">
        <v>0</v>
      </c>
      <c r="N140" s="338">
        <v>54</v>
      </c>
      <c r="O140" s="341">
        <v>124</v>
      </c>
      <c r="P140" s="364">
        <v>0.6411913749418274</v>
      </c>
    </row>
    <row r="141" spans="1:16" ht="12.75">
      <c r="A141" s="508" t="s">
        <v>134</v>
      </c>
      <c r="B141" s="519" t="s">
        <v>550</v>
      </c>
      <c r="C141" s="329">
        <v>0</v>
      </c>
      <c r="D141" s="330">
        <v>0</v>
      </c>
      <c r="E141" s="330">
        <v>0</v>
      </c>
      <c r="F141" s="330">
        <v>0</v>
      </c>
      <c r="G141" s="330">
        <v>0</v>
      </c>
      <c r="H141" s="330">
        <v>0</v>
      </c>
      <c r="I141" s="330">
        <v>0</v>
      </c>
      <c r="J141" s="330">
        <v>0</v>
      </c>
      <c r="K141" s="330">
        <v>1</v>
      </c>
      <c r="L141" s="330">
        <v>0</v>
      </c>
      <c r="M141" s="330">
        <v>0</v>
      </c>
      <c r="N141" s="338">
        <v>0</v>
      </c>
      <c r="O141" s="341">
        <v>1</v>
      </c>
      <c r="P141" s="364">
        <v>0.005170898185014737</v>
      </c>
    </row>
    <row r="142" spans="1:16" ht="12.75">
      <c r="A142" s="508" t="s">
        <v>202</v>
      </c>
      <c r="B142" s="519" t="s">
        <v>551</v>
      </c>
      <c r="C142" s="329">
        <v>0</v>
      </c>
      <c r="D142" s="330">
        <v>0</v>
      </c>
      <c r="E142" s="330">
        <v>1</v>
      </c>
      <c r="F142" s="330">
        <v>0</v>
      </c>
      <c r="G142" s="330">
        <v>0</v>
      </c>
      <c r="H142" s="330">
        <v>0</v>
      </c>
      <c r="I142" s="330">
        <v>1</v>
      </c>
      <c r="J142" s="330">
        <v>1</v>
      </c>
      <c r="K142" s="330">
        <v>0</v>
      </c>
      <c r="L142" s="330">
        <v>0</v>
      </c>
      <c r="M142" s="330">
        <v>0</v>
      </c>
      <c r="N142" s="338">
        <v>2</v>
      </c>
      <c r="O142" s="341">
        <v>5</v>
      </c>
      <c r="P142" s="364">
        <v>0.025854490925073685</v>
      </c>
    </row>
    <row r="143" spans="1:16" ht="12.75">
      <c r="A143" s="508" t="s">
        <v>243</v>
      </c>
      <c r="B143" s="519" t="s">
        <v>552</v>
      </c>
      <c r="C143" s="329">
        <v>0</v>
      </c>
      <c r="D143" s="330">
        <v>0</v>
      </c>
      <c r="E143" s="330">
        <v>0</v>
      </c>
      <c r="F143" s="330">
        <v>0</v>
      </c>
      <c r="G143" s="330">
        <v>0</v>
      </c>
      <c r="H143" s="330">
        <v>0</v>
      </c>
      <c r="I143" s="330">
        <v>2</v>
      </c>
      <c r="J143" s="330">
        <v>4</v>
      </c>
      <c r="K143" s="330">
        <v>3</v>
      </c>
      <c r="L143" s="330">
        <v>0</v>
      </c>
      <c r="M143" s="330">
        <v>0</v>
      </c>
      <c r="N143" s="338">
        <v>0</v>
      </c>
      <c r="O143" s="341">
        <v>9</v>
      </c>
      <c r="P143" s="364">
        <v>0.04653808366513263</v>
      </c>
    </row>
    <row r="144" spans="1:16" ht="21">
      <c r="A144" s="508" t="s">
        <v>217</v>
      </c>
      <c r="B144" s="519" t="s">
        <v>553</v>
      </c>
      <c r="C144" s="329">
        <v>0</v>
      </c>
      <c r="D144" s="330">
        <v>0</v>
      </c>
      <c r="E144" s="330">
        <v>0</v>
      </c>
      <c r="F144" s="330">
        <v>0</v>
      </c>
      <c r="G144" s="330">
        <v>0</v>
      </c>
      <c r="H144" s="330">
        <v>0</v>
      </c>
      <c r="I144" s="330">
        <v>1</v>
      </c>
      <c r="J144" s="330">
        <v>0</v>
      </c>
      <c r="K144" s="330">
        <v>0</v>
      </c>
      <c r="L144" s="330">
        <v>0</v>
      </c>
      <c r="M144" s="330">
        <v>1</v>
      </c>
      <c r="N144" s="338">
        <v>0</v>
      </c>
      <c r="O144" s="341">
        <v>2</v>
      </c>
      <c r="P144" s="364">
        <v>0.010341796370029474</v>
      </c>
    </row>
    <row r="145" spans="1:16" ht="21">
      <c r="A145" s="508" t="s">
        <v>124</v>
      </c>
      <c r="B145" s="519" t="s">
        <v>554</v>
      </c>
      <c r="C145" s="329">
        <v>2</v>
      </c>
      <c r="D145" s="330">
        <v>4</v>
      </c>
      <c r="E145" s="330">
        <v>2</v>
      </c>
      <c r="F145" s="330">
        <v>3</v>
      </c>
      <c r="G145" s="330">
        <v>4</v>
      </c>
      <c r="H145" s="330">
        <v>6</v>
      </c>
      <c r="I145" s="330">
        <v>4</v>
      </c>
      <c r="J145" s="330">
        <v>4</v>
      </c>
      <c r="K145" s="330">
        <v>5</v>
      </c>
      <c r="L145" s="330">
        <v>3</v>
      </c>
      <c r="M145" s="330">
        <v>3</v>
      </c>
      <c r="N145" s="338">
        <v>1</v>
      </c>
      <c r="O145" s="341">
        <v>41</v>
      </c>
      <c r="P145" s="364">
        <v>0.2120068255856042</v>
      </c>
    </row>
    <row r="146" spans="1:16" ht="21">
      <c r="A146" s="508" t="s">
        <v>203</v>
      </c>
      <c r="B146" s="519" t="s">
        <v>555</v>
      </c>
      <c r="C146" s="329">
        <v>0</v>
      </c>
      <c r="D146" s="330">
        <v>0</v>
      </c>
      <c r="E146" s="330">
        <v>1</v>
      </c>
      <c r="F146" s="330">
        <v>0</v>
      </c>
      <c r="G146" s="330">
        <v>0</v>
      </c>
      <c r="H146" s="330">
        <v>0</v>
      </c>
      <c r="I146" s="330">
        <v>0</v>
      </c>
      <c r="J146" s="330">
        <v>0</v>
      </c>
      <c r="K146" s="330">
        <v>0</v>
      </c>
      <c r="L146" s="330">
        <v>1</v>
      </c>
      <c r="M146" s="330">
        <v>1</v>
      </c>
      <c r="N146" s="338">
        <v>0</v>
      </c>
      <c r="O146" s="341">
        <v>3</v>
      </c>
      <c r="P146" s="364">
        <v>0.01551269455504421</v>
      </c>
    </row>
    <row r="147" spans="1:16" ht="21">
      <c r="A147" s="508" t="s">
        <v>125</v>
      </c>
      <c r="B147" s="519" t="s">
        <v>556</v>
      </c>
      <c r="C147" s="329">
        <v>1</v>
      </c>
      <c r="D147" s="330">
        <v>1</v>
      </c>
      <c r="E147" s="330">
        <v>0</v>
      </c>
      <c r="F147" s="330">
        <v>0</v>
      </c>
      <c r="G147" s="330">
        <v>0</v>
      </c>
      <c r="H147" s="330">
        <v>0</v>
      </c>
      <c r="I147" s="330">
        <v>0</v>
      </c>
      <c r="J147" s="330">
        <v>0</v>
      </c>
      <c r="K147" s="330">
        <v>0</v>
      </c>
      <c r="L147" s="330">
        <v>0</v>
      </c>
      <c r="M147" s="330">
        <v>0</v>
      </c>
      <c r="N147" s="338">
        <v>0</v>
      </c>
      <c r="O147" s="341">
        <v>2</v>
      </c>
      <c r="P147" s="364">
        <v>0.010341796370029474</v>
      </c>
    </row>
    <row r="148" spans="1:16" ht="12.75">
      <c r="A148" s="508" t="s">
        <v>138</v>
      </c>
      <c r="B148" s="519" t="s">
        <v>557</v>
      </c>
      <c r="C148" s="329">
        <v>40</v>
      </c>
      <c r="D148" s="330">
        <v>42</v>
      </c>
      <c r="E148" s="330">
        <v>46</v>
      </c>
      <c r="F148" s="330">
        <v>47</v>
      </c>
      <c r="G148" s="330">
        <v>41</v>
      </c>
      <c r="H148" s="330">
        <v>46</v>
      </c>
      <c r="I148" s="330">
        <v>56</v>
      </c>
      <c r="J148" s="330">
        <v>60</v>
      </c>
      <c r="K148" s="330">
        <v>47</v>
      </c>
      <c r="L148" s="330">
        <v>44</v>
      </c>
      <c r="M148" s="330">
        <v>45</v>
      </c>
      <c r="N148" s="338">
        <v>41</v>
      </c>
      <c r="O148" s="341">
        <v>555</v>
      </c>
      <c r="P148" s="364">
        <v>2.869848492683179</v>
      </c>
    </row>
    <row r="149" spans="1:16" ht="12.75">
      <c r="A149" s="508" t="s">
        <v>204</v>
      </c>
      <c r="B149" s="519" t="s">
        <v>558</v>
      </c>
      <c r="C149" s="329">
        <v>0</v>
      </c>
      <c r="D149" s="330">
        <v>0</v>
      </c>
      <c r="E149" s="330">
        <v>1</v>
      </c>
      <c r="F149" s="330">
        <v>1</v>
      </c>
      <c r="G149" s="330">
        <v>2</v>
      </c>
      <c r="H149" s="330">
        <v>1</v>
      </c>
      <c r="I149" s="330">
        <v>3</v>
      </c>
      <c r="J149" s="330">
        <v>1</v>
      </c>
      <c r="K149" s="330">
        <v>1</v>
      </c>
      <c r="L149" s="330">
        <v>1</v>
      </c>
      <c r="M149" s="330">
        <v>0</v>
      </c>
      <c r="N149" s="338">
        <v>0</v>
      </c>
      <c r="O149" s="341">
        <v>11</v>
      </c>
      <c r="P149" s="364">
        <v>0.05687988003516211</v>
      </c>
    </row>
    <row r="150" spans="1:16" ht="21">
      <c r="A150" s="508" t="s">
        <v>139</v>
      </c>
      <c r="B150" s="519" t="s">
        <v>559</v>
      </c>
      <c r="C150" s="329">
        <v>1</v>
      </c>
      <c r="D150" s="330">
        <v>0</v>
      </c>
      <c r="E150" s="330">
        <v>3</v>
      </c>
      <c r="F150" s="330">
        <v>2</v>
      </c>
      <c r="G150" s="330">
        <v>5</v>
      </c>
      <c r="H150" s="330">
        <v>3</v>
      </c>
      <c r="I150" s="330">
        <v>15</v>
      </c>
      <c r="J150" s="330">
        <v>18</v>
      </c>
      <c r="K150" s="330">
        <v>0</v>
      </c>
      <c r="L150" s="330">
        <v>5</v>
      </c>
      <c r="M150" s="330">
        <v>2</v>
      </c>
      <c r="N150" s="338">
        <v>4</v>
      </c>
      <c r="O150" s="341">
        <v>68</v>
      </c>
      <c r="P150" s="364">
        <v>0.3516210765810021</v>
      </c>
    </row>
    <row r="151" spans="1:16" ht="13.5" thickBot="1">
      <c r="A151" s="509" t="s">
        <v>184</v>
      </c>
      <c r="B151" s="522" t="s">
        <v>560</v>
      </c>
      <c r="C151" s="485">
        <v>0</v>
      </c>
      <c r="D151" s="486">
        <v>2</v>
      </c>
      <c r="E151" s="486">
        <v>0</v>
      </c>
      <c r="F151" s="486">
        <v>2</v>
      </c>
      <c r="G151" s="486">
        <v>1</v>
      </c>
      <c r="H151" s="486">
        <v>0</v>
      </c>
      <c r="I151" s="486">
        <v>1</v>
      </c>
      <c r="J151" s="486">
        <v>1</v>
      </c>
      <c r="K151" s="486">
        <v>0</v>
      </c>
      <c r="L151" s="486">
        <v>0</v>
      </c>
      <c r="M151" s="486">
        <v>0</v>
      </c>
      <c r="N151" s="487">
        <v>1</v>
      </c>
      <c r="O151" s="488">
        <v>9</v>
      </c>
      <c r="P151" s="482">
        <v>0.04653808366513263</v>
      </c>
    </row>
    <row r="152" spans="1:36" s="4" customFormat="1" ht="18.75">
      <c r="A152" s="6" t="s">
        <v>390</v>
      </c>
      <c r="B152" s="511"/>
      <c r="D152" s="28"/>
      <c r="F152" s="7"/>
      <c r="G152" s="7"/>
      <c r="Q152" s="1"/>
      <c r="R152" s="191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s="4" customFormat="1" ht="12.75">
      <c r="A153" s="12" t="s">
        <v>369</v>
      </c>
      <c r="B153" s="512"/>
      <c r="C153" s="10"/>
      <c r="D153" s="28"/>
      <c r="F153" s="7"/>
      <c r="G153" s="7"/>
      <c r="Q153" s="1"/>
      <c r="R153" s="191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" ht="12.75">
      <c r="A154" s="4" t="s">
        <v>623</v>
      </c>
      <c r="B154" s="513"/>
      <c r="C154" s="514"/>
    </row>
    <row r="155" spans="1:3" ht="9.75" customHeight="1" thickBot="1">
      <c r="A155" s="514"/>
      <c r="B155" s="514"/>
      <c r="C155" s="514"/>
    </row>
    <row r="156" spans="1:16" ht="13.5" thickBot="1">
      <c r="A156" s="514"/>
      <c r="B156" s="515"/>
      <c r="C156" s="577">
        <v>2007</v>
      </c>
      <c r="D156" s="578"/>
      <c r="E156" s="578"/>
      <c r="F156" s="578"/>
      <c r="G156" s="578"/>
      <c r="H156" s="578"/>
      <c r="I156" s="578"/>
      <c r="J156" s="578"/>
      <c r="K156" s="578"/>
      <c r="L156" s="578"/>
      <c r="M156" s="578"/>
      <c r="N156" s="578"/>
      <c r="O156" s="578"/>
      <c r="P156" s="581"/>
    </row>
    <row r="157" spans="1:16" ht="48" thickBot="1">
      <c r="A157" s="73" t="s">
        <v>383</v>
      </c>
      <c r="B157" s="73" t="s">
        <v>426</v>
      </c>
      <c r="C157" s="497" t="s">
        <v>33</v>
      </c>
      <c r="D157" s="82" t="s">
        <v>45</v>
      </c>
      <c r="E157" s="82" t="s">
        <v>34</v>
      </c>
      <c r="F157" s="82" t="s">
        <v>35</v>
      </c>
      <c r="G157" s="82" t="s">
        <v>36</v>
      </c>
      <c r="H157" s="82" t="s">
        <v>37</v>
      </c>
      <c r="I157" s="82" t="s">
        <v>38</v>
      </c>
      <c r="J157" s="82" t="s">
        <v>39</v>
      </c>
      <c r="K157" s="82" t="s">
        <v>40</v>
      </c>
      <c r="L157" s="82" t="s">
        <v>41</v>
      </c>
      <c r="M157" s="82" t="s">
        <v>42</v>
      </c>
      <c r="N157" s="81" t="s">
        <v>43</v>
      </c>
      <c r="O157" s="478" t="s">
        <v>44</v>
      </c>
      <c r="P157" s="73" t="s">
        <v>382</v>
      </c>
    </row>
    <row r="158" spans="1:16" ht="12.75">
      <c r="A158" s="517" t="s">
        <v>185</v>
      </c>
      <c r="B158" s="528" t="s">
        <v>561</v>
      </c>
      <c r="C158" s="333">
        <v>0</v>
      </c>
      <c r="D158" s="334">
        <v>1</v>
      </c>
      <c r="E158" s="334">
        <v>0</v>
      </c>
      <c r="F158" s="334">
        <v>0</v>
      </c>
      <c r="G158" s="334">
        <v>0</v>
      </c>
      <c r="H158" s="334">
        <v>0</v>
      </c>
      <c r="I158" s="334">
        <v>0</v>
      </c>
      <c r="J158" s="334">
        <v>0</v>
      </c>
      <c r="K158" s="334">
        <v>0</v>
      </c>
      <c r="L158" s="334">
        <v>0</v>
      </c>
      <c r="M158" s="334">
        <v>0</v>
      </c>
      <c r="N158" s="338">
        <v>0</v>
      </c>
      <c r="O158" s="340">
        <v>1</v>
      </c>
      <c r="P158" s="484">
        <v>0.005170898185014737</v>
      </c>
    </row>
    <row r="159" spans="1:16" ht="21">
      <c r="A159" s="508" t="s">
        <v>135</v>
      </c>
      <c r="B159" s="519" t="s">
        <v>562</v>
      </c>
      <c r="C159" s="329">
        <v>0</v>
      </c>
      <c r="D159" s="330">
        <v>0</v>
      </c>
      <c r="E159" s="330">
        <v>0</v>
      </c>
      <c r="F159" s="330">
        <v>0</v>
      </c>
      <c r="G159" s="330">
        <v>0</v>
      </c>
      <c r="H159" s="330">
        <v>0</v>
      </c>
      <c r="I159" s="330">
        <v>0</v>
      </c>
      <c r="J159" s="330">
        <v>0</v>
      </c>
      <c r="K159" s="330">
        <v>0</v>
      </c>
      <c r="L159" s="330">
        <v>0</v>
      </c>
      <c r="M159" s="330">
        <v>0</v>
      </c>
      <c r="N159" s="338">
        <v>0</v>
      </c>
      <c r="O159" s="341">
        <v>0</v>
      </c>
      <c r="P159" s="364">
        <v>0</v>
      </c>
    </row>
    <row r="160" spans="1:16" ht="12.75">
      <c r="A160" s="508" t="s">
        <v>227</v>
      </c>
      <c r="B160" s="519" t="s">
        <v>563</v>
      </c>
      <c r="C160" s="329">
        <v>0</v>
      </c>
      <c r="D160" s="330">
        <v>0</v>
      </c>
      <c r="E160" s="330">
        <v>0</v>
      </c>
      <c r="F160" s="330">
        <v>0</v>
      </c>
      <c r="G160" s="330">
        <v>1</v>
      </c>
      <c r="H160" s="330">
        <v>0</v>
      </c>
      <c r="I160" s="330">
        <v>0</v>
      </c>
      <c r="J160" s="330">
        <v>3</v>
      </c>
      <c r="K160" s="330">
        <v>0</v>
      </c>
      <c r="L160" s="330">
        <v>0</v>
      </c>
      <c r="M160" s="330">
        <v>0</v>
      </c>
      <c r="N160" s="338">
        <v>0</v>
      </c>
      <c r="O160" s="341">
        <v>4</v>
      </c>
      <c r="P160" s="364">
        <v>0.02068359274005895</v>
      </c>
    </row>
    <row r="161" spans="1:16" ht="21">
      <c r="A161" s="508" t="s">
        <v>228</v>
      </c>
      <c r="B161" s="519" t="s">
        <v>564</v>
      </c>
      <c r="C161" s="329">
        <v>0</v>
      </c>
      <c r="D161" s="330">
        <v>0</v>
      </c>
      <c r="E161" s="330">
        <v>0</v>
      </c>
      <c r="F161" s="330">
        <v>0</v>
      </c>
      <c r="G161" s="330">
        <v>4</v>
      </c>
      <c r="H161" s="330">
        <v>0</v>
      </c>
      <c r="I161" s="330">
        <v>1</v>
      </c>
      <c r="J161" s="330">
        <v>1</v>
      </c>
      <c r="K161" s="330">
        <v>0</v>
      </c>
      <c r="L161" s="330">
        <v>1</v>
      </c>
      <c r="M161" s="330">
        <v>0</v>
      </c>
      <c r="N161" s="338">
        <v>0</v>
      </c>
      <c r="O161" s="341">
        <v>10</v>
      </c>
      <c r="P161" s="364">
        <v>0.05170898185014737</v>
      </c>
    </row>
    <row r="162" spans="1:16" ht="12.75">
      <c r="A162" s="508" t="s">
        <v>205</v>
      </c>
      <c r="B162" s="519" t="s">
        <v>565</v>
      </c>
      <c r="C162" s="329">
        <v>0</v>
      </c>
      <c r="D162" s="330">
        <v>0</v>
      </c>
      <c r="E162" s="330">
        <v>0</v>
      </c>
      <c r="F162" s="330">
        <v>1</v>
      </c>
      <c r="G162" s="330">
        <v>0</v>
      </c>
      <c r="H162" s="330">
        <v>0</v>
      </c>
      <c r="I162" s="330">
        <v>1</v>
      </c>
      <c r="J162" s="330">
        <v>0</v>
      </c>
      <c r="K162" s="330">
        <v>0</v>
      </c>
      <c r="L162" s="330">
        <v>0</v>
      </c>
      <c r="M162" s="330">
        <v>0</v>
      </c>
      <c r="N162" s="338">
        <v>0</v>
      </c>
      <c r="O162" s="341">
        <v>3</v>
      </c>
      <c r="P162" s="364">
        <v>0.01551269455504421</v>
      </c>
    </row>
    <row r="163" spans="1:16" ht="21">
      <c r="A163" s="508" t="s">
        <v>140</v>
      </c>
      <c r="B163" s="519" t="s">
        <v>566</v>
      </c>
      <c r="C163" s="329">
        <v>6</v>
      </c>
      <c r="D163" s="330">
        <v>5</v>
      </c>
      <c r="E163" s="330">
        <v>6</v>
      </c>
      <c r="F163" s="330">
        <v>9</v>
      </c>
      <c r="G163" s="330">
        <v>10</v>
      </c>
      <c r="H163" s="330">
        <v>9</v>
      </c>
      <c r="I163" s="330">
        <v>12</v>
      </c>
      <c r="J163" s="330">
        <v>13</v>
      </c>
      <c r="K163" s="330">
        <v>0</v>
      </c>
      <c r="L163" s="330">
        <v>9</v>
      </c>
      <c r="M163" s="330">
        <v>7</v>
      </c>
      <c r="N163" s="338">
        <v>8</v>
      </c>
      <c r="O163" s="341">
        <v>104</v>
      </c>
      <c r="P163" s="364">
        <v>0.5377734112415327</v>
      </c>
    </row>
    <row r="164" spans="1:16" ht="12.75">
      <c r="A164" s="508" t="s">
        <v>141</v>
      </c>
      <c r="B164" s="519" t="s">
        <v>567</v>
      </c>
      <c r="C164" s="329">
        <v>8</v>
      </c>
      <c r="D164" s="330">
        <v>7</v>
      </c>
      <c r="E164" s="330">
        <v>13</v>
      </c>
      <c r="F164" s="330">
        <v>11</v>
      </c>
      <c r="G164" s="330">
        <v>8</v>
      </c>
      <c r="H164" s="330">
        <v>12</v>
      </c>
      <c r="I164" s="330">
        <v>12</v>
      </c>
      <c r="J164" s="330">
        <v>1</v>
      </c>
      <c r="K164" s="330">
        <v>0</v>
      </c>
      <c r="L164" s="330">
        <v>15</v>
      </c>
      <c r="M164" s="330">
        <v>13</v>
      </c>
      <c r="N164" s="338">
        <v>7</v>
      </c>
      <c r="O164" s="341">
        <v>125</v>
      </c>
      <c r="P164" s="364">
        <v>0.6463622731268421</v>
      </c>
    </row>
    <row r="165" spans="1:16" ht="21">
      <c r="A165" s="508" t="s">
        <v>142</v>
      </c>
      <c r="B165" s="519" t="s">
        <v>568</v>
      </c>
      <c r="C165" s="329">
        <v>1</v>
      </c>
      <c r="D165" s="330">
        <v>1</v>
      </c>
      <c r="E165" s="330">
        <v>0</v>
      </c>
      <c r="F165" s="330">
        <v>0</v>
      </c>
      <c r="G165" s="330">
        <v>0</v>
      </c>
      <c r="H165" s="330">
        <v>0</v>
      </c>
      <c r="I165" s="330">
        <v>0</v>
      </c>
      <c r="J165" s="330">
        <v>0</v>
      </c>
      <c r="K165" s="330">
        <v>0</v>
      </c>
      <c r="L165" s="330">
        <v>0</v>
      </c>
      <c r="M165" s="330">
        <v>0</v>
      </c>
      <c r="N165" s="338">
        <v>0</v>
      </c>
      <c r="O165" s="341">
        <v>2</v>
      </c>
      <c r="P165" s="364">
        <v>0.010341796370029474</v>
      </c>
    </row>
    <row r="166" spans="1:16" ht="12.75">
      <c r="A166" s="508" t="s">
        <v>143</v>
      </c>
      <c r="B166" s="519" t="s">
        <v>569</v>
      </c>
      <c r="C166" s="329">
        <v>0</v>
      </c>
      <c r="D166" s="330">
        <v>1</v>
      </c>
      <c r="E166" s="330">
        <v>0</v>
      </c>
      <c r="F166" s="330">
        <v>0</v>
      </c>
      <c r="G166" s="330">
        <v>0</v>
      </c>
      <c r="H166" s="330">
        <v>0</v>
      </c>
      <c r="I166" s="330">
        <v>0</v>
      </c>
      <c r="J166" s="330">
        <v>0</v>
      </c>
      <c r="K166" s="330">
        <v>0</v>
      </c>
      <c r="L166" s="330">
        <v>0</v>
      </c>
      <c r="M166" s="330">
        <v>0</v>
      </c>
      <c r="N166" s="338">
        <v>0</v>
      </c>
      <c r="O166" s="341">
        <v>1</v>
      </c>
      <c r="P166" s="364">
        <v>0.005170898185014737</v>
      </c>
    </row>
    <row r="167" spans="1:16" ht="12.75">
      <c r="A167" s="508" t="s">
        <v>144</v>
      </c>
      <c r="B167" s="519" t="s">
        <v>570</v>
      </c>
      <c r="C167" s="329">
        <v>1</v>
      </c>
      <c r="D167" s="330">
        <v>2</v>
      </c>
      <c r="E167" s="330">
        <v>2</v>
      </c>
      <c r="F167" s="330">
        <v>0</v>
      </c>
      <c r="G167" s="330">
        <v>1</v>
      </c>
      <c r="H167" s="330">
        <v>0</v>
      </c>
      <c r="I167" s="330">
        <v>0</v>
      </c>
      <c r="J167" s="330">
        <v>0</v>
      </c>
      <c r="K167" s="330">
        <v>0</v>
      </c>
      <c r="L167" s="330">
        <v>0</v>
      </c>
      <c r="M167" s="330">
        <v>0</v>
      </c>
      <c r="N167" s="338">
        <v>0</v>
      </c>
      <c r="O167" s="341">
        <v>6</v>
      </c>
      <c r="P167" s="364">
        <v>0.03102538911008842</v>
      </c>
    </row>
    <row r="168" spans="1:16" ht="21">
      <c r="A168" s="508" t="s">
        <v>145</v>
      </c>
      <c r="B168" s="519" t="s">
        <v>571</v>
      </c>
      <c r="C168" s="329">
        <v>12</v>
      </c>
      <c r="D168" s="330">
        <v>9</v>
      </c>
      <c r="E168" s="330">
        <v>14</v>
      </c>
      <c r="F168" s="330">
        <v>14</v>
      </c>
      <c r="G168" s="330">
        <v>14</v>
      </c>
      <c r="H168" s="330">
        <v>25</v>
      </c>
      <c r="I168" s="330">
        <v>27</v>
      </c>
      <c r="J168" s="330">
        <v>25</v>
      </c>
      <c r="K168" s="330">
        <v>0</v>
      </c>
      <c r="L168" s="330">
        <v>13</v>
      </c>
      <c r="M168" s="330">
        <v>14</v>
      </c>
      <c r="N168" s="338">
        <v>14</v>
      </c>
      <c r="O168" s="341">
        <v>200</v>
      </c>
      <c r="P168" s="364">
        <v>1.0341796370029475</v>
      </c>
    </row>
    <row r="169" spans="1:16" ht="12.75">
      <c r="A169" s="508" t="s">
        <v>146</v>
      </c>
      <c r="B169" s="519" t="s">
        <v>572</v>
      </c>
      <c r="C169" s="329">
        <v>0</v>
      </c>
      <c r="D169" s="330">
        <v>0</v>
      </c>
      <c r="E169" s="330">
        <v>6</v>
      </c>
      <c r="F169" s="330">
        <v>4</v>
      </c>
      <c r="G169" s="330">
        <v>2</v>
      </c>
      <c r="H169" s="330">
        <v>4</v>
      </c>
      <c r="I169" s="330">
        <v>4</v>
      </c>
      <c r="J169" s="330">
        <v>3</v>
      </c>
      <c r="K169" s="330">
        <v>0</v>
      </c>
      <c r="L169" s="330">
        <v>9</v>
      </c>
      <c r="M169" s="330">
        <v>5</v>
      </c>
      <c r="N169" s="338">
        <v>6</v>
      </c>
      <c r="O169" s="341">
        <v>55</v>
      </c>
      <c r="P169" s="364">
        <v>0.28439940017581056</v>
      </c>
    </row>
    <row r="170" spans="1:16" ht="12.75">
      <c r="A170" s="508" t="s">
        <v>269</v>
      </c>
      <c r="B170" s="519" t="s">
        <v>573</v>
      </c>
      <c r="C170" s="329">
        <v>0</v>
      </c>
      <c r="D170" s="330">
        <v>0</v>
      </c>
      <c r="E170" s="330">
        <v>0</v>
      </c>
      <c r="F170" s="330">
        <v>0</v>
      </c>
      <c r="G170" s="330">
        <v>0</v>
      </c>
      <c r="H170" s="330">
        <v>0</v>
      </c>
      <c r="I170" s="330">
        <v>0</v>
      </c>
      <c r="J170" s="330">
        <v>0</v>
      </c>
      <c r="K170" s="330">
        <v>0</v>
      </c>
      <c r="L170" s="330">
        <v>0</v>
      </c>
      <c r="M170" s="330">
        <v>0</v>
      </c>
      <c r="N170" s="338">
        <v>1</v>
      </c>
      <c r="O170" s="341">
        <v>1</v>
      </c>
      <c r="P170" s="364">
        <v>0.005170898185014737</v>
      </c>
    </row>
    <row r="171" spans="1:16" ht="12.75">
      <c r="A171" s="508" t="s">
        <v>147</v>
      </c>
      <c r="B171" s="526" t="s">
        <v>574</v>
      </c>
      <c r="C171" s="329">
        <v>10</v>
      </c>
      <c r="D171" s="330">
        <v>4</v>
      </c>
      <c r="E171" s="330">
        <v>6</v>
      </c>
      <c r="F171" s="330">
        <v>4</v>
      </c>
      <c r="G171" s="330">
        <v>2</v>
      </c>
      <c r="H171" s="330">
        <v>10</v>
      </c>
      <c r="I171" s="330">
        <v>33</v>
      </c>
      <c r="J171" s="330">
        <v>13</v>
      </c>
      <c r="K171" s="330">
        <v>0</v>
      </c>
      <c r="L171" s="330">
        <v>9</v>
      </c>
      <c r="M171" s="330">
        <v>17</v>
      </c>
      <c r="N171" s="338">
        <v>17</v>
      </c>
      <c r="O171" s="341">
        <v>142</v>
      </c>
      <c r="P171" s="364">
        <v>0.7342675422720927</v>
      </c>
    </row>
    <row r="172" spans="1:16" ht="12.75">
      <c r="A172" s="508" t="s">
        <v>244</v>
      </c>
      <c r="B172" s="519" t="s">
        <v>575</v>
      </c>
      <c r="C172" s="329">
        <v>0</v>
      </c>
      <c r="D172" s="330">
        <v>0</v>
      </c>
      <c r="E172" s="330">
        <v>0</v>
      </c>
      <c r="F172" s="330">
        <v>0</v>
      </c>
      <c r="G172" s="330">
        <v>0</v>
      </c>
      <c r="H172" s="330">
        <v>0</v>
      </c>
      <c r="I172" s="330">
        <v>0</v>
      </c>
      <c r="J172" s="330">
        <v>0</v>
      </c>
      <c r="K172" s="330">
        <v>0</v>
      </c>
      <c r="L172" s="330">
        <v>0</v>
      </c>
      <c r="M172" s="330">
        <v>0</v>
      </c>
      <c r="N172" s="338">
        <v>0</v>
      </c>
      <c r="O172" s="341">
        <v>0</v>
      </c>
      <c r="P172" s="364">
        <v>0</v>
      </c>
    </row>
    <row r="173" spans="1:16" ht="12.75">
      <c r="A173" s="508" t="s">
        <v>218</v>
      </c>
      <c r="B173" s="519" t="s">
        <v>576</v>
      </c>
      <c r="C173" s="329">
        <v>0</v>
      </c>
      <c r="D173" s="330">
        <v>0</v>
      </c>
      <c r="E173" s="330">
        <v>0</v>
      </c>
      <c r="F173" s="330">
        <v>1</v>
      </c>
      <c r="G173" s="330">
        <v>2</v>
      </c>
      <c r="H173" s="330">
        <v>0</v>
      </c>
      <c r="I173" s="330">
        <v>0</v>
      </c>
      <c r="J173" s="330">
        <v>0</v>
      </c>
      <c r="K173" s="330">
        <v>0</v>
      </c>
      <c r="L173" s="330">
        <v>0</v>
      </c>
      <c r="M173" s="330">
        <v>0</v>
      </c>
      <c r="N173" s="338">
        <v>0</v>
      </c>
      <c r="O173" s="341">
        <v>3</v>
      </c>
      <c r="P173" s="364">
        <v>0.01551269455504421</v>
      </c>
    </row>
    <row r="174" spans="1:16" ht="12.75">
      <c r="A174" s="508" t="s">
        <v>229</v>
      </c>
      <c r="B174" s="519" t="s">
        <v>577</v>
      </c>
      <c r="C174" s="329">
        <v>0</v>
      </c>
      <c r="D174" s="330">
        <v>0</v>
      </c>
      <c r="E174" s="330">
        <v>0</v>
      </c>
      <c r="F174" s="330">
        <v>0</v>
      </c>
      <c r="G174" s="330">
        <v>1</v>
      </c>
      <c r="H174" s="330">
        <v>1</v>
      </c>
      <c r="I174" s="330">
        <v>3</v>
      </c>
      <c r="J174" s="330">
        <v>5</v>
      </c>
      <c r="K174" s="330">
        <v>0</v>
      </c>
      <c r="L174" s="330">
        <v>1</v>
      </c>
      <c r="M174" s="330">
        <v>0</v>
      </c>
      <c r="N174" s="338">
        <v>0</v>
      </c>
      <c r="O174" s="341">
        <v>12</v>
      </c>
      <c r="P174" s="364">
        <v>0.06205077822017684</v>
      </c>
    </row>
    <row r="175" spans="1:16" ht="21">
      <c r="A175" s="508" t="s">
        <v>206</v>
      </c>
      <c r="B175" s="519" t="s">
        <v>578</v>
      </c>
      <c r="C175" s="329">
        <v>0</v>
      </c>
      <c r="D175" s="330">
        <v>0</v>
      </c>
      <c r="E175" s="330">
        <v>1</v>
      </c>
      <c r="F175" s="330">
        <v>0</v>
      </c>
      <c r="G175" s="330">
        <v>0</v>
      </c>
      <c r="H175" s="330">
        <v>1</v>
      </c>
      <c r="I175" s="330">
        <v>1</v>
      </c>
      <c r="J175" s="330">
        <v>1</v>
      </c>
      <c r="K175" s="330">
        <v>0</v>
      </c>
      <c r="L175" s="330">
        <v>0</v>
      </c>
      <c r="M175" s="330">
        <v>0</v>
      </c>
      <c r="N175" s="338">
        <v>9</v>
      </c>
      <c r="O175" s="341">
        <v>13</v>
      </c>
      <c r="P175" s="364">
        <v>0.06722167640519158</v>
      </c>
    </row>
    <row r="176" spans="1:16" ht="21">
      <c r="A176" s="508" t="s">
        <v>148</v>
      </c>
      <c r="B176" s="519" t="s">
        <v>579</v>
      </c>
      <c r="C176" s="329">
        <v>59</v>
      </c>
      <c r="D176" s="330">
        <v>50</v>
      </c>
      <c r="E176" s="330">
        <v>69</v>
      </c>
      <c r="F176" s="330">
        <v>66</v>
      </c>
      <c r="G176" s="330">
        <v>60</v>
      </c>
      <c r="H176" s="330">
        <v>50</v>
      </c>
      <c r="I176" s="330">
        <v>48</v>
      </c>
      <c r="J176" s="330">
        <v>68</v>
      </c>
      <c r="K176" s="330">
        <v>0</v>
      </c>
      <c r="L176" s="330">
        <v>61</v>
      </c>
      <c r="M176" s="330">
        <v>62</v>
      </c>
      <c r="N176" s="338">
        <v>70</v>
      </c>
      <c r="O176" s="341">
        <v>731</v>
      </c>
      <c r="P176" s="364">
        <v>3.7799265732457727</v>
      </c>
    </row>
    <row r="177" spans="1:16" ht="21">
      <c r="A177" s="508" t="s">
        <v>149</v>
      </c>
      <c r="B177" s="519" t="s">
        <v>580</v>
      </c>
      <c r="C177" s="329">
        <v>19</v>
      </c>
      <c r="D177" s="330">
        <v>15</v>
      </c>
      <c r="E177" s="330">
        <v>17</v>
      </c>
      <c r="F177" s="330">
        <v>17</v>
      </c>
      <c r="G177" s="330">
        <v>17</v>
      </c>
      <c r="H177" s="330">
        <v>17</v>
      </c>
      <c r="I177" s="330">
        <v>18</v>
      </c>
      <c r="J177" s="330">
        <v>17</v>
      </c>
      <c r="K177" s="330">
        <v>0</v>
      </c>
      <c r="L177" s="330">
        <v>12</v>
      </c>
      <c r="M177" s="330">
        <v>9</v>
      </c>
      <c r="N177" s="338">
        <v>6</v>
      </c>
      <c r="O177" s="341">
        <v>181</v>
      </c>
      <c r="P177" s="364">
        <v>0.9359325714876674</v>
      </c>
    </row>
    <row r="178" spans="1:16" ht="12.75">
      <c r="A178" s="508" t="s">
        <v>207</v>
      </c>
      <c r="B178" s="519" t="s">
        <v>581</v>
      </c>
      <c r="C178" s="329">
        <v>0</v>
      </c>
      <c r="D178" s="330">
        <v>0</v>
      </c>
      <c r="E178" s="330">
        <v>0</v>
      </c>
      <c r="F178" s="330">
        <v>0</v>
      </c>
      <c r="G178" s="330">
        <v>0</v>
      </c>
      <c r="H178" s="330">
        <v>0</v>
      </c>
      <c r="I178" s="330">
        <v>0</v>
      </c>
      <c r="J178" s="330">
        <v>0</v>
      </c>
      <c r="K178" s="330">
        <v>0</v>
      </c>
      <c r="L178" s="330">
        <v>0</v>
      </c>
      <c r="M178" s="330">
        <v>0</v>
      </c>
      <c r="N178" s="338">
        <v>0</v>
      </c>
      <c r="O178" s="341">
        <v>0</v>
      </c>
      <c r="P178" s="364">
        <v>0</v>
      </c>
    </row>
    <row r="179" spans="1:16" ht="21">
      <c r="A179" s="508" t="s">
        <v>245</v>
      </c>
      <c r="B179" s="519" t="s">
        <v>582</v>
      </c>
      <c r="C179" s="329">
        <v>0</v>
      </c>
      <c r="D179" s="330">
        <v>0</v>
      </c>
      <c r="E179" s="330">
        <v>0</v>
      </c>
      <c r="F179" s="330">
        <v>0</v>
      </c>
      <c r="G179" s="330">
        <v>0</v>
      </c>
      <c r="H179" s="330">
        <v>0</v>
      </c>
      <c r="I179" s="330">
        <v>2</v>
      </c>
      <c r="J179" s="330">
        <v>0</v>
      </c>
      <c r="K179" s="330">
        <v>0</v>
      </c>
      <c r="L179" s="330">
        <v>0</v>
      </c>
      <c r="M179" s="330">
        <v>1</v>
      </c>
      <c r="N179" s="338">
        <v>0</v>
      </c>
      <c r="O179" s="341">
        <v>4</v>
      </c>
      <c r="P179" s="364">
        <v>0.02068359274005895</v>
      </c>
    </row>
    <row r="180" spans="1:16" ht="12.75">
      <c r="A180" s="508" t="s">
        <v>263</v>
      </c>
      <c r="B180" s="519" t="s">
        <v>583</v>
      </c>
      <c r="C180" s="329">
        <v>0</v>
      </c>
      <c r="D180" s="330">
        <v>0</v>
      </c>
      <c r="E180" s="330">
        <v>0</v>
      </c>
      <c r="F180" s="330">
        <v>0</v>
      </c>
      <c r="G180" s="330">
        <v>0</v>
      </c>
      <c r="H180" s="330">
        <v>0</v>
      </c>
      <c r="I180" s="330">
        <v>0</v>
      </c>
      <c r="J180" s="330">
        <v>0</v>
      </c>
      <c r="K180" s="330">
        <v>0</v>
      </c>
      <c r="L180" s="330">
        <v>0</v>
      </c>
      <c r="M180" s="330">
        <v>0</v>
      </c>
      <c r="N180" s="338">
        <v>0</v>
      </c>
      <c r="O180" s="341">
        <v>0</v>
      </c>
      <c r="P180" s="364">
        <v>0</v>
      </c>
    </row>
    <row r="181" spans="1:16" ht="21">
      <c r="A181" s="508" t="s">
        <v>150</v>
      </c>
      <c r="B181" s="519" t="s">
        <v>584</v>
      </c>
      <c r="C181" s="329">
        <v>46</v>
      </c>
      <c r="D181" s="330">
        <v>37</v>
      </c>
      <c r="E181" s="330">
        <v>42</v>
      </c>
      <c r="F181" s="330">
        <v>34</v>
      </c>
      <c r="G181" s="330">
        <v>39</v>
      </c>
      <c r="H181" s="330">
        <v>34</v>
      </c>
      <c r="I181" s="330">
        <v>35</v>
      </c>
      <c r="J181" s="330">
        <v>35</v>
      </c>
      <c r="K181" s="330">
        <v>0</v>
      </c>
      <c r="L181" s="330">
        <v>36</v>
      </c>
      <c r="M181" s="330">
        <v>33</v>
      </c>
      <c r="N181" s="338">
        <v>33</v>
      </c>
      <c r="O181" s="341">
        <v>438</v>
      </c>
      <c r="P181" s="364">
        <v>2.264853405036455</v>
      </c>
    </row>
    <row r="182" spans="1:16" ht="12.75">
      <c r="A182" s="508" t="s">
        <v>186</v>
      </c>
      <c r="B182" s="519" t="s">
        <v>585</v>
      </c>
      <c r="C182" s="329">
        <v>0</v>
      </c>
      <c r="D182" s="330">
        <v>1</v>
      </c>
      <c r="E182" s="330">
        <v>0</v>
      </c>
      <c r="F182" s="330">
        <v>0</v>
      </c>
      <c r="G182" s="330">
        <v>0</v>
      </c>
      <c r="H182" s="330">
        <v>0</v>
      </c>
      <c r="I182" s="330">
        <v>0</v>
      </c>
      <c r="J182" s="330">
        <v>0</v>
      </c>
      <c r="K182" s="330">
        <v>0</v>
      </c>
      <c r="L182" s="330">
        <v>0</v>
      </c>
      <c r="M182" s="330">
        <v>0</v>
      </c>
      <c r="N182" s="338">
        <v>0</v>
      </c>
      <c r="O182" s="341">
        <v>1</v>
      </c>
      <c r="P182" s="364">
        <v>0.005170898185014737</v>
      </c>
    </row>
    <row r="183" spans="1:16" ht="12.75">
      <c r="A183" s="508" t="s">
        <v>247</v>
      </c>
      <c r="B183" s="519" t="s">
        <v>586</v>
      </c>
      <c r="C183" s="329">
        <v>0</v>
      </c>
      <c r="D183" s="330">
        <v>0</v>
      </c>
      <c r="E183" s="330">
        <v>0</v>
      </c>
      <c r="F183" s="330">
        <v>0</v>
      </c>
      <c r="G183" s="330">
        <v>0</v>
      </c>
      <c r="H183" s="330">
        <v>0</v>
      </c>
      <c r="I183" s="330">
        <v>0</v>
      </c>
      <c r="J183" s="330">
        <v>0</v>
      </c>
      <c r="K183" s="330">
        <v>0</v>
      </c>
      <c r="L183" s="330">
        <v>0</v>
      </c>
      <c r="M183" s="330">
        <v>0</v>
      </c>
      <c r="N183" s="338">
        <v>0</v>
      </c>
      <c r="O183" s="341">
        <v>0</v>
      </c>
      <c r="P183" s="364">
        <v>0</v>
      </c>
    </row>
    <row r="184" spans="1:16" ht="21">
      <c r="A184" s="508" t="s">
        <v>230</v>
      </c>
      <c r="B184" s="519" t="s">
        <v>587</v>
      </c>
      <c r="C184" s="329">
        <v>0</v>
      </c>
      <c r="D184" s="330">
        <v>0</v>
      </c>
      <c r="E184" s="330">
        <v>0</v>
      </c>
      <c r="F184" s="330">
        <v>0</v>
      </c>
      <c r="G184" s="330">
        <v>1</v>
      </c>
      <c r="H184" s="330">
        <v>0</v>
      </c>
      <c r="I184" s="330">
        <v>0</v>
      </c>
      <c r="J184" s="330">
        <v>0</v>
      </c>
      <c r="K184" s="330">
        <v>0</v>
      </c>
      <c r="L184" s="330">
        <v>0</v>
      </c>
      <c r="M184" s="330">
        <v>0</v>
      </c>
      <c r="N184" s="338">
        <v>0</v>
      </c>
      <c r="O184" s="341">
        <v>1</v>
      </c>
      <c r="P184" s="364">
        <v>0.005170898185014737</v>
      </c>
    </row>
    <row r="185" spans="1:16" ht="21">
      <c r="A185" s="508" t="s">
        <v>208</v>
      </c>
      <c r="B185" s="519" t="s">
        <v>588</v>
      </c>
      <c r="C185" s="329">
        <v>0</v>
      </c>
      <c r="D185" s="330">
        <v>0</v>
      </c>
      <c r="E185" s="330">
        <v>0</v>
      </c>
      <c r="F185" s="330">
        <v>0</v>
      </c>
      <c r="G185" s="330">
        <v>0</v>
      </c>
      <c r="H185" s="330">
        <v>4</v>
      </c>
      <c r="I185" s="330">
        <v>0</v>
      </c>
      <c r="J185" s="330">
        <v>0</v>
      </c>
      <c r="K185" s="330">
        <v>0</v>
      </c>
      <c r="L185" s="330">
        <v>0</v>
      </c>
      <c r="M185" s="330">
        <v>0</v>
      </c>
      <c r="N185" s="338">
        <v>1</v>
      </c>
      <c r="O185" s="341">
        <v>9</v>
      </c>
      <c r="P185" s="364">
        <v>0.04653808366513263</v>
      </c>
    </row>
    <row r="186" spans="1:16" ht="21">
      <c r="A186" s="508" t="s">
        <v>187</v>
      </c>
      <c r="B186" s="519" t="s">
        <v>589</v>
      </c>
      <c r="C186" s="329">
        <v>0</v>
      </c>
      <c r="D186" s="330">
        <v>1</v>
      </c>
      <c r="E186" s="330">
        <v>0</v>
      </c>
      <c r="F186" s="330">
        <v>0</v>
      </c>
      <c r="G186" s="330">
        <v>0</v>
      </c>
      <c r="H186" s="330">
        <v>0</v>
      </c>
      <c r="I186" s="330">
        <v>0</v>
      </c>
      <c r="J186" s="330">
        <v>0</v>
      </c>
      <c r="K186" s="330">
        <v>0</v>
      </c>
      <c r="L186" s="330">
        <v>0</v>
      </c>
      <c r="M186" s="330">
        <v>1</v>
      </c>
      <c r="N186" s="529">
        <v>0</v>
      </c>
      <c r="O186" s="341">
        <v>2</v>
      </c>
      <c r="P186" s="364">
        <v>0.010341796370029474</v>
      </c>
    </row>
    <row r="187" spans="1:16" ht="12.75">
      <c r="A187" s="517" t="s">
        <v>151</v>
      </c>
      <c r="B187" s="530" t="s">
        <v>590</v>
      </c>
      <c r="C187" s="333">
        <v>0</v>
      </c>
      <c r="D187" s="334">
        <v>0</v>
      </c>
      <c r="E187" s="334">
        <v>0</v>
      </c>
      <c r="F187" s="334">
        <v>1</v>
      </c>
      <c r="G187" s="334">
        <v>0</v>
      </c>
      <c r="H187" s="334">
        <v>0</v>
      </c>
      <c r="I187" s="334">
        <v>1</v>
      </c>
      <c r="J187" s="334">
        <v>0</v>
      </c>
      <c r="K187" s="334">
        <v>0</v>
      </c>
      <c r="L187" s="334">
        <v>0</v>
      </c>
      <c r="M187" s="334">
        <v>0</v>
      </c>
      <c r="N187" s="338">
        <v>0</v>
      </c>
      <c r="O187" s="340">
        <v>2</v>
      </c>
      <c r="P187" s="484">
        <v>0.010341796370029474</v>
      </c>
    </row>
    <row r="188" spans="1:16" ht="12.75">
      <c r="A188" s="508" t="s">
        <v>152</v>
      </c>
      <c r="B188" s="527" t="s">
        <v>591</v>
      </c>
      <c r="C188" s="329">
        <v>3</v>
      </c>
      <c r="D188" s="330">
        <v>2</v>
      </c>
      <c r="E188" s="330">
        <v>2</v>
      </c>
      <c r="F188" s="330">
        <v>2</v>
      </c>
      <c r="G188" s="330">
        <v>3</v>
      </c>
      <c r="H188" s="330">
        <v>7</v>
      </c>
      <c r="I188" s="330">
        <v>8</v>
      </c>
      <c r="J188" s="330">
        <v>9</v>
      </c>
      <c r="K188" s="330">
        <v>0</v>
      </c>
      <c r="L188" s="330">
        <v>1</v>
      </c>
      <c r="M188" s="330">
        <v>2</v>
      </c>
      <c r="N188" s="338">
        <v>2</v>
      </c>
      <c r="O188" s="341">
        <v>44</v>
      </c>
      <c r="P188" s="364">
        <v>0.22751952014064844</v>
      </c>
    </row>
    <row r="189" spans="1:16" ht="12.75">
      <c r="A189" s="508" t="s">
        <v>153</v>
      </c>
      <c r="B189" s="527" t="s">
        <v>592</v>
      </c>
      <c r="C189" s="329">
        <v>2</v>
      </c>
      <c r="D189" s="330">
        <v>0</v>
      </c>
      <c r="E189" s="330">
        <v>4</v>
      </c>
      <c r="F189" s="330">
        <v>16</v>
      </c>
      <c r="G189" s="330">
        <v>1</v>
      </c>
      <c r="H189" s="330">
        <v>0</v>
      </c>
      <c r="I189" s="330">
        <v>1</v>
      </c>
      <c r="J189" s="330">
        <v>2</v>
      </c>
      <c r="K189" s="330">
        <v>0</v>
      </c>
      <c r="L189" s="330">
        <v>7</v>
      </c>
      <c r="M189" s="330">
        <v>0</v>
      </c>
      <c r="N189" s="338">
        <v>2</v>
      </c>
      <c r="O189" s="341">
        <v>35</v>
      </c>
      <c r="P189" s="364">
        <v>0.1809814364755158</v>
      </c>
    </row>
    <row r="190" spans="1:16" ht="12.75">
      <c r="A190" s="508" t="s">
        <v>209</v>
      </c>
      <c r="B190" s="527" t="s">
        <v>593</v>
      </c>
      <c r="C190" s="329">
        <v>0</v>
      </c>
      <c r="D190" s="330">
        <v>0</v>
      </c>
      <c r="E190" s="330">
        <v>0</v>
      </c>
      <c r="F190" s="330">
        <v>0</v>
      </c>
      <c r="G190" s="330">
        <v>0</v>
      </c>
      <c r="H190" s="330">
        <v>0</v>
      </c>
      <c r="I190" s="330">
        <v>0</v>
      </c>
      <c r="J190" s="330">
        <v>0</v>
      </c>
      <c r="K190" s="330">
        <v>0</v>
      </c>
      <c r="L190" s="330">
        <v>0</v>
      </c>
      <c r="M190" s="330">
        <v>0</v>
      </c>
      <c r="N190" s="338">
        <v>1</v>
      </c>
      <c r="O190" s="341">
        <v>2</v>
      </c>
      <c r="P190" s="364">
        <v>0.010341796370029474</v>
      </c>
    </row>
    <row r="191" spans="1:16" ht="21">
      <c r="A191" s="508" t="s">
        <v>188</v>
      </c>
      <c r="B191" s="527" t="s">
        <v>594</v>
      </c>
      <c r="C191" s="329">
        <v>0</v>
      </c>
      <c r="D191" s="330">
        <v>1</v>
      </c>
      <c r="E191" s="330">
        <v>0</v>
      </c>
      <c r="F191" s="330">
        <v>0</v>
      </c>
      <c r="G191" s="330">
        <v>0</v>
      </c>
      <c r="H191" s="330">
        <v>0</v>
      </c>
      <c r="I191" s="330">
        <v>1</v>
      </c>
      <c r="J191" s="330">
        <v>1</v>
      </c>
      <c r="K191" s="330">
        <v>0</v>
      </c>
      <c r="L191" s="330">
        <v>1</v>
      </c>
      <c r="M191" s="330">
        <v>0</v>
      </c>
      <c r="N191" s="338">
        <v>1</v>
      </c>
      <c r="O191" s="341">
        <v>5</v>
      </c>
      <c r="P191" s="364">
        <v>0.025854490925073685</v>
      </c>
    </row>
    <row r="192" spans="1:16" ht="21">
      <c r="A192" s="508" t="s">
        <v>154</v>
      </c>
      <c r="B192" s="527" t="s">
        <v>595</v>
      </c>
      <c r="C192" s="329">
        <v>9</v>
      </c>
      <c r="D192" s="330">
        <v>10</v>
      </c>
      <c r="E192" s="330">
        <v>9</v>
      </c>
      <c r="F192" s="330">
        <v>10</v>
      </c>
      <c r="G192" s="330">
        <v>9</v>
      </c>
      <c r="H192" s="330">
        <v>10</v>
      </c>
      <c r="I192" s="330">
        <v>12</v>
      </c>
      <c r="J192" s="330">
        <v>9</v>
      </c>
      <c r="K192" s="330">
        <v>0</v>
      </c>
      <c r="L192" s="330">
        <v>9</v>
      </c>
      <c r="M192" s="330">
        <v>9</v>
      </c>
      <c r="N192" s="338">
        <v>9</v>
      </c>
      <c r="O192" s="341">
        <v>112</v>
      </c>
      <c r="P192" s="364">
        <v>0.5791405967216505</v>
      </c>
    </row>
    <row r="193" spans="1:16" ht="12.75">
      <c r="A193" s="508" t="s">
        <v>264</v>
      </c>
      <c r="B193" s="527" t="s">
        <v>596</v>
      </c>
      <c r="C193" s="329">
        <v>0</v>
      </c>
      <c r="D193" s="330">
        <v>0</v>
      </c>
      <c r="E193" s="330">
        <v>0</v>
      </c>
      <c r="F193" s="330">
        <v>0</v>
      </c>
      <c r="G193" s="330">
        <v>0</v>
      </c>
      <c r="H193" s="330">
        <v>0</v>
      </c>
      <c r="I193" s="330">
        <v>0</v>
      </c>
      <c r="J193" s="330">
        <v>0</v>
      </c>
      <c r="K193" s="330">
        <v>0</v>
      </c>
      <c r="L193" s="330">
        <v>1</v>
      </c>
      <c r="M193" s="330">
        <v>0</v>
      </c>
      <c r="N193" s="338">
        <v>0</v>
      </c>
      <c r="O193" s="341">
        <v>1</v>
      </c>
      <c r="P193" s="364">
        <v>0.005170898185014737</v>
      </c>
    </row>
    <row r="194" spans="1:16" ht="12.75">
      <c r="A194" s="508" t="s">
        <v>155</v>
      </c>
      <c r="B194" s="527" t="s">
        <v>597</v>
      </c>
      <c r="C194" s="329">
        <v>0</v>
      </c>
      <c r="D194" s="330">
        <v>0</v>
      </c>
      <c r="E194" s="330">
        <v>0</v>
      </c>
      <c r="F194" s="330">
        <v>0</v>
      </c>
      <c r="G194" s="330">
        <v>0</v>
      </c>
      <c r="H194" s="330">
        <v>0</v>
      </c>
      <c r="I194" s="330">
        <v>0</v>
      </c>
      <c r="J194" s="330">
        <v>3</v>
      </c>
      <c r="K194" s="330">
        <v>0</v>
      </c>
      <c r="L194" s="330">
        <v>0</v>
      </c>
      <c r="M194" s="330">
        <v>0</v>
      </c>
      <c r="N194" s="338">
        <v>0</v>
      </c>
      <c r="O194" s="341">
        <v>3</v>
      </c>
      <c r="P194" s="364">
        <v>0.01551269455504421</v>
      </c>
    </row>
    <row r="195" spans="1:16" ht="21">
      <c r="A195" s="508" t="s">
        <v>210</v>
      </c>
      <c r="B195" s="527" t="s">
        <v>598</v>
      </c>
      <c r="C195" s="329">
        <v>0</v>
      </c>
      <c r="D195" s="330">
        <v>0</v>
      </c>
      <c r="E195" s="330">
        <v>1</v>
      </c>
      <c r="F195" s="330">
        <v>0</v>
      </c>
      <c r="G195" s="330">
        <v>0</v>
      </c>
      <c r="H195" s="330">
        <v>1</v>
      </c>
      <c r="I195" s="330">
        <v>0</v>
      </c>
      <c r="J195" s="330">
        <v>0</v>
      </c>
      <c r="K195" s="330">
        <v>0</v>
      </c>
      <c r="L195" s="330">
        <v>0</v>
      </c>
      <c r="M195" s="330">
        <v>0</v>
      </c>
      <c r="N195" s="338">
        <v>0</v>
      </c>
      <c r="O195" s="341">
        <v>2</v>
      </c>
      <c r="P195" s="364">
        <v>0.010341796370029474</v>
      </c>
    </row>
    <row r="196" spans="1:16" ht="12.75">
      <c r="A196" s="508" t="s">
        <v>136</v>
      </c>
      <c r="B196" s="527" t="s">
        <v>599</v>
      </c>
      <c r="C196" s="329">
        <v>0</v>
      </c>
      <c r="D196" s="330">
        <v>0</v>
      </c>
      <c r="E196" s="330">
        <v>0</v>
      </c>
      <c r="F196" s="330">
        <v>0</v>
      </c>
      <c r="G196" s="330">
        <v>0</v>
      </c>
      <c r="H196" s="330">
        <v>0</v>
      </c>
      <c r="I196" s="330">
        <v>0</v>
      </c>
      <c r="J196" s="330">
        <v>0</v>
      </c>
      <c r="K196" s="330">
        <v>0</v>
      </c>
      <c r="L196" s="330">
        <v>1</v>
      </c>
      <c r="M196" s="330">
        <v>0</v>
      </c>
      <c r="N196" s="338">
        <v>0</v>
      </c>
      <c r="O196" s="341">
        <v>2</v>
      </c>
      <c r="P196" s="364">
        <v>0.010341796370029474</v>
      </c>
    </row>
    <row r="197" spans="1:16" ht="21">
      <c r="A197" s="508" t="s">
        <v>156</v>
      </c>
      <c r="B197" s="527" t="s">
        <v>600</v>
      </c>
      <c r="C197" s="329">
        <v>5</v>
      </c>
      <c r="D197" s="330">
        <v>4</v>
      </c>
      <c r="E197" s="330">
        <v>4</v>
      </c>
      <c r="F197" s="330">
        <v>4</v>
      </c>
      <c r="G197" s="330">
        <v>5</v>
      </c>
      <c r="H197" s="330">
        <v>9</v>
      </c>
      <c r="I197" s="330">
        <v>8</v>
      </c>
      <c r="J197" s="330">
        <v>10</v>
      </c>
      <c r="K197" s="330">
        <v>0</v>
      </c>
      <c r="L197" s="330">
        <v>5</v>
      </c>
      <c r="M197" s="330">
        <v>4</v>
      </c>
      <c r="N197" s="338">
        <v>4</v>
      </c>
      <c r="O197" s="341">
        <v>69</v>
      </c>
      <c r="P197" s="364">
        <v>0.3567919747660169</v>
      </c>
    </row>
    <row r="198" spans="1:16" ht="21">
      <c r="A198" s="508" t="s">
        <v>266</v>
      </c>
      <c r="B198" s="527" t="s">
        <v>601</v>
      </c>
      <c r="C198" s="329">
        <v>0</v>
      </c>
      <c r="D198" s="330">
        <v>0</v>
      </c>
      <c r="E198" s="330">
        <v>0</v>
      </c>
      <c r="F198" s="330">
        <v>0</v>
      </c>
      <c r="G198" s="330">
        <v>0</v>
      </c>
      <c r="H198" s="330">
        <v>0</v>
      </c>
      <c r="I198" s="330">
        <v>0</v>
      </c>
      <c r="J198" s="330">
        <v>0</v>
      </c>
      <c r="K198" s="330">
        <v>0</v>
      </c>
      <c r="L198" s="330">
        <v>0</v>
      </c>
      <c r="M198" s="330">
        <v>0</v>
      </c>
      <c r="N198" s="338">
        <v>0</v>
      </c>
      <c r="O198" s="341">
        <v>0</v>
      </c>
      <c r="P198" s="364">
        <v>0</v>
      </c>
    </row>
    <row r="199" spans="1:16" ht="12.75">
      <c r="A199" s="508" t="s">
        <v>137</v>
      </c>
      <c r="B199" s="527" t="s">
        <v>602</v>
      </c>
      <c r="C199" s="329">
        <v>0</v>
      </c>
      <c r="D199" s="330">
        <v>0</v>
      </c>
      <c r="E199" s="330">
        <v>0</v>
      </c>
      <c r="F199" s="330">
        <v>0</v>
      </c>
      <c r="G199" s="330">
        <v>0</v>
      </c>
      <c r="H199" s="330">
        <v>0</v>
      </c>
      <c r="I199" s="330">
        <v>0</v>
      </c>
      <c r="J199" s="330">
        <v>0</v>
      </c>
      <c r="K199" s="330">
        <v>0</v>
      </c>
      <c r="L199" s="330">
        <v>0</v>
      </c>
      <c r="M199" s="330">
        <v>0</v>
      </c>
      <c r="N199" s="338">
        <v>0</v>
      </c>
      <c r="O199" s="341">
        <v>1</v>
      </c>
      <c r="P199" s="364">
        <v>0.005170898185014737</v>
      </c>
    </row>
    <row r="200" spans="1:36" s="4" customFormat="1" ht="18.75">
      <c r="A200" s="6" t="s">
        <v>622</v>
      </c>
      <c r="B200" s="511"/>
      <c r="D200" s="28"/>
      <c r="F200" s="7"/>
      <c r="G200" s="7"/>
      <c r="Q200" s="1"/>
      <c r="R200" s="191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s="4" customFormat="1" ht="12.75">
      <c r="A201" s="12" t="s">
        <v>369</v>
      </c>
      <c r="B201" s="512"/>
      <c r="C201" s="10"/>
      <c r="D201" s="28"/>
      <c r="F201" s="7"/>
      <c r="G201" s="7"/>
      <c r="Q201" s="1"/>
      <c r="R201" s="191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" ht="12.75">
      <c r="A202" s="4" t="s">
        <v>623</v>
      </c>
      <c r="B202" s="513"/>
      <c r="C202" s="514"/>
    </row>
    <row r="203" spans="1:3" ht="9.75" customHeight="1" thickBot="1">
      <c r="A203" s="514"/>
      <c r="B203" s="514"/>
      <c r="C203" s="514"/>
    </row>
    <row r="204" spans="1:16" ht="13.5" thickBot="1">
      <c r="A204" s="514"/>
      <c r="B204" s="515"/>
      <c r="C204" s="577">
        <v>2007</v>
      </c>
      <c r="D204" s="578"/>
      <c r="E204" s="578"/>
      <c r="F204" s="578"/>
      <c r="G204" s="578"/>
      <c r="H204" s="578"/>
      <c r="I204" s="578"/>
      <c r="J204" s="578"/>
      <c r="K204" s="578"/>
      <c r="L204" s="578"/>
      <c r="M204" s="578"/>
      <c r="N204" s="578"/>
      <c r="O204" s="578"/>
      <c r="P204" s="581"/>
    </row>
    <row r="205" spans="1:16" ht="48" thickBot="1">
      <c r="A205" s="73" t="s">
        <v>383</v>
      </c>
      <c r="B205" s="73" t="s">
        <v>426</v>
      </c>
      <c r="C205" s="497" t="s">
        <v>33</v>
      </c>
      <c r="D205" s="82" t="s">
        <v>45</v>
      </c>
      <c r="E205" s="82" t="s">
        <v>34</v>
      </c>
      <c r="F205" s="82" t="s">
        <v>35</v>
      </c>
      <c r="G205" s="82" t="s">
        <v>36</v>
      </c>
      <c r="H205" s="82" t="s">
        <v>37</v>
      </c>
      <c r="I205" s="82" t="s">
        <v>38</v>
      </c>
      <c r="J205" s="82" t="s">
        <v>39</v>
      </c>
      <c r="K205" s="82" t="s">
        <v>40</v>
      </c>
      <c r="L205" s="82" t="s">
        <v>41</v>
      </c>
      <c r="M205" s="82" t="s">
        <v>42</v>
      </c>
      <c r="N205" s="81" t="s">
        <v>43</v>
      </c>
      <c r="O205" s="478" t="s">
        <v>44</v>
      </c>
      <c r="P205" s="73" t="s">
        <v>382</v>
      </c>
    </row>
    <row r="206" spans="1:16" ht="12.75">
      <c r="A206" s="508" t="s">
        <v>157</v>
      </c>
      <c r="B206" s="527" t="s">
        <v>603</v>
      </c>
      <c r="C206" s="329">
        <v>1</v>
      </c>
      <c r="D206" s="330">
        <v>0</v>
      </c>
      <c r="E206" s="330">
        <v>1</v>
      </c>
      <c r="F206" s="330">
        <v>3</v>
      </c>
      <c r="G206" s="330">
        <v>2</v>
      </c>
      <c r="H206" s="330">
        <v>2</v>
      </c>
      <c r="I206" s="330">
        <v>0</v>
      </c>
      <c r="J206" s="330">
        <v>2</v>
      </c>
      <c r="K206" s="330">
        <v>0</v>
      </c>
      <c r="L206" s="330">
        <v>1</v>
      </c>
      <c r="M206" s="330">
        <v>2</v>
      </c>
      <c r="N206" s="338">
        <v>2</v>
      </c>
      <c r="O206" s="341">
        <v>16</v>
      </c>
      <c r="P206" s="364">
        <v>0.0827343709602358</v>
      </c>
    </row>
    <row r="207" spans="1:16" ht="12.75">
      <c r="A207" s="508" t="s">
        <v>158</v>
      </c>
      <c r="B207" s="527" t="s">
        <v>604</v>
      </c>
      <c r="C207" s="329">
        <v>1</v>
      </c>
      <c r="D207" s="330">
        <v>0</v>
      </c>
      <c r="E207" s="330">
        <v>0</v>
      </c>
      <c r="F207" s="330">
        <v>0</v>
      </c>
      <c r="G207" s="330">
        <v>0</v>
      </c>
      <c r="H207" s="330">
        <v>0</v>
      </c>
      <c r="I207" s="330">
        <v>0</v>
      </c>
      <c r="J207" s="330">
        <v>0</v>
      </c>
      <c r="K207" s="330">
        <v>0</v>
      </c>
      <c r="L207" s="330">
        <v>0</v>
      </c>
      <c r="M207" s="330">
        <v>0</v>
      </c>
      <c r="N207" s="338">
        <v>0</v>
      </c>
      <c r="O207" s="341">
        <v>1</v>
      </c>
      <c r="P207" s="364">
        <v>0.005170898185014737</v>
      </c>
    </row>
    <row r="208" spans="1:16" ht="12.75">
      <c r="A208" s="508" t="s">
        <v>159</v>
      </c>
      <c r="B208" s="527" t="s">
        <v>605</v>
      </c>
      <c r="C208" s="329">
        <v>1</v>
      </c>
      <c r="D208" s="330">
        <v>0</v>
      </c>
      <c r="E208" s="330">
        <v>0</v>
      </c>
      <c r="F208" s="330">
        <v>0</v>
      </c>
      <c r="G208" s="330">
        <v>0</v>
      </c>
      <c r="H208" s="330">
        <v>0</v>
      </c>
      <c r="I208" s="330">
        <v>0</v>
      </c>
      <c r="J208" s="330">
        <v>0</v>
      </c>
      <c r="K208" s="330">
        <v>0</v>
      </c>
      <c r="L208" s="330">
        <v>0</v>
      </c>
      <c r="M208" s="330">
        <v>0</v>
      </c>
      <c r="N208" s="338">
        <v>1</v>
      </c>
      <c r="O208" s="341">
        <v>2</v>
      </c>
      <c r="P208" s="364">
        <v>0.010341796370029474</v>
      </c>
    </row>
    <row r="209" spans="1:16" ht="12.75">
      <c r="A209" s="508" t="s">
        <v>160</v>
      </c>
      <c r="B209" s="527" t="s">
        <v>606</v>
      </c>
      <c r="C209" s="329">
        <v>0</v>
      </c>
      <c r="D209" s="330">
        <v>0</v>
      </c>
      <c r="E209" s="330">
        <v>0</v>
      </c>
      <c r="F209" s="330">
        <v>0</v>
      </c>
      <c r="G209" s="330">
        <v>0</v>
      </c>
      <c r="H209" s="330">
        <v>0</v>
      </c>
      <c r="I209" s="330">
        <v>0</v>
      </c>
      <c r="J209" s="330">
        <v>0</v>
      </c>
      <c r="K209" s="330">
        <v>0</v>
      </c>
      <c r="L209" s="330">
        <v>0</v>
      </c>
      <c r="M209" s="330">
        <v>0</v>
      </c>
      <c r="N209" s="338">
        <v>0</v>
      </c>
      <c r="O209" s="341">
        <v>0</v>
      </c>
      <c r="P209" s="364">
        <v>0</v>
      </c>
    </row>
    <row r="210" spans="1:16" ht="12.75">
      <c r="A210" s="508" t="s">
        <v>161</v>
      </c>
      <c r="B210" s="527" t="s">
        <v>607</v>
      </c>
      <c r="C210" s="329">
        <v>1</v>
      </c>
      <c r="D210" s="330">
        <v>2</v>
      </c>
      <c r="E210" s="330">
        <v>2</v>
      </c>
      <c r="F210" s="330">
        <v>5</v>
      </c>
      <c r="G210" s="330">
        <v>0</v>
      </c>
      <c r="H210" s="330">
        <v>0</v>
      </c>
      <c r="I210" s="330">
        <v>1</v>
      </c>
      <c r="J210" s="330">
        <v>0</v>
      </c>
      <c r="K210" s="330">
        <v>0</v>
      </c>
      <c r="L210" s="330">
        <v>0</v>
      </c>
      <c r="M210" s="330">
        <v>2</v>
      </c>
      <c r="N210" s="338">
        <v>3</v>
      </c>
      <c r="O210" s="341">
        <v>16</v>
      </c>
      <c r="P210" s="364">
        <v>0.0827343709602358</v>
      </c>
    </row>
    <row r="211" spans="1:16" ht="12.75">
      <c r="A211" s="508" t="s">
        <v>162</v>
      </c>
      <c r="B211" s="527" t="s">
        <v>608</v>
      </c>
      <c r="C211" s="329">
        <v>18</v>
      </c>
      <c r="D211" s="330">
        <v>16</v>
      </c>
      <c r="E211" s="330">
        <v>16</v>
      </c>
      <c r="F211" s="330">
        <v>18</v>
      </c>
      <c r="G211" s="330">
        <v>17</v>
      </c>
      <c r="H211" s="330">
        <v>15</v>
      </c>
      <c r="I211" s="330">
        <v>14</v>
      </c>
      <c r="J211" s="330">
        <v>17</v>
      </c>
      <c r="K211" s="330">
        <v>0</v>
      </c>
      <c r="L211" s="330">
        <v>12</v>
      </c>
      <c r="M211" s="330">
        <v>10</v>
      </c>
      <c r="N211" s="338">
        <v>9</v>
      </c>
      <c r="O211" s="341">
        <v>178</v>
      </c>
      <c r="P211" s="364">
        <v>0.9204198769326232</v>
      </c>
    </row>
    <row r="212" spans="1:16" ht="21">
      <c r="A212" s="508" t="s">
        <v>189</v>
      </c>
      <c r="B212" s="527" t="s">
        <v>609</v>
      </c>
      <c r="C212" s="329">
        <v>0</v>
      </c>
      <c r="D212" s="330">
        <v>1</v>
      </c>
      <c r="E212" s="330">
        <v>2</v>
      </c>
      <c r="F212" s="330">
        <v>2</v>
      </c>
      <c r="G212" s="330">
        <v>6</v>
      </c>
      <c r="H212" s="330">
        <v>11</v>
      </c>
      <c r="I212" s="330">
        <v>4</v>
      </c>
      <c r="J212" s="330">
        <v>4</v>
      </c>
      <c r="K212" s="330">
        <v>0</v>
      </c>
      <c r="L212" s="330">
        <v>0</v>
      </c>
      <c r="M212" s="330">
        <v>0</v>
      </c>
      <c r="N212" s="338">
        <v>0</v>
      </c>
      <c r="O212" s="341">
        <v>31</v>
      </c>
      <c r="P212" s="364">
        <v>0.16029784373545686</v>
      </c>
    </row>
    <row r="213" spans="1:16" ht="12.75">
      <c r="A213" s="508" t="s">
        <v>163</v>
      </c>
      <c r="B213" s="527" t="s">
        <v>610</v>
      </c>
      <c r="C213" s="329">
        <v>1</v>
      </c>
      <c r="D213" s="330">
        <v>0</v>
      </c>
      <c r="E213" s="330">
        <v>0</v>
      </c>
      <c r="F213" s="330">
        <v>0</v>
      </c>
      <c r="G213" s="330">
        <v>0</v>
      </c>
      <c r="H213" s="330">
        <v>0</v>
      </c>
      <c r="I213" s="330">
        <v>10</v>
      </c>
      <c r="J213" s="330">
        <v>13</v>
      </c>
      <c r="K213" s="330">
        <v>0</v>
      </c>
      <c r="L213" s="330">
        <v>0</v>
      </c>
      <c r="M213" s="330">
        <v>0</v>
      </c>
      <c r="N213" s="338">
        <v>0</v>
      </c>
      <c r="O213" s="341">
        <v>32</v>
      </c>
      <c r="P213" s="364">
        <v>0.1654687419204716</v>
      </c>
    </row>
    <row r="214" spans="1:16" ht="12.75">
      <c r="A214" s="508" t="s">
        <v>190</v>
      </c>
      <c r="B214" s="527" t="s">
        <v>611</v>
      </c>
      <c r="C214" s="329">
        <v>0</v>
      </c>
      <c r="D214" s="330">
        <v>1</v>
      </c>
      <c r="E214" s="330">
        <v>0</v>
      </c>
      <c r="F214" s="330">
        <v>0</v>
      </c>
      <c r="G214" s="330">
        <v>1</v>
      </c>
      <c r="H214" s="330">
        <v>0</v>
      </c>
      <c r="I214" s="330">
        <v>0</v>
      </c>
      <c r="J214" s="330">
        <v>1</v>
      </c>
      <c r="K214" s="330">
        <v>0</v>
      </c>
      <c r="L214" s="330">
        <v>0</v>
      </c>
      <c r="M214" s="330">
        <v>0</v>
      </c>
      <c r="N214" s="338">
        <v>0</v>
      </c>
      <c r="O214" s="341">
        <v>6</v>
      </c>
      <c r="P214" s="364">
        <v>0.03102538911008842</v>
      </c>
    </row>
    <row r="215" spans="1:16" ht="21">
      <c r="A215" s="508" t="s">
        <v>211</v>
      </c>
      <c r="B215" s="519" t="s">
        <v>612</v>
      </c>
      <c r="C215" s="329">
        <v>0</v>
      </c>
      <c r="D215" s="330">
        <v>0</v>
      </c>
      <c r="E215" s="330">
        <v>1</v>
      </c>
      <c r="F215" s="330">
        <v>1</v>
      </c>
      <c r="G215" s="330">
        <v>0</v>
      </c>
      <c r="H215" s="330">
        <v>0</v>
      </c>
      <c r="I215" s="330">
        <v>0</v>
      </c>
      <c r="J215" s="330">
        <v>0</v>
      </c>
      <c r="K215" s="330">
        <v>0</v>
      </c>
      <c r="L215" s="330">
        <v>0</v>
      </c>
      <c r="M215" s="330">
        <v>0</v>
      </c>
      <c r="N215" s="338">
        <v>0</v>
      </c>
      <c r="O215" s="341">
        <v>2</v>
      </c>
      <c r="P215" s="364">
        <v>0.010341796370029474</v>
      </c>
    </row>
    <row r="216" spans="1:16" ht="21">
      <c r="A216" s="508" t="s">
        <v>236</v>
      </c>
      <c r="B216" s="519" t="s">
        <v>613</v>
      </c>
      <c r="C216" s="329">
        <v>0</v>
      </c>
      <c r="D216" s="330">
        <v>0</v>
      </c>
      <c r="E216" s="330">
        <v>0</v>
      </c>
      <c r="F216" s="330">
        <v>0</v>
      </c>
      <c r="G216" s="330">
        <v>0</v>
      </c>
      <c r="H216" s="330">
        <v>1</v>
      </c>
      <c r="I216" s="330">
        <v>0</v>
      </c>
      <c r="J216" s="330">
        <v>0</v>
      </c>
      <c r="K216" s="330">
        <v>0</v>
      </c>
      <c r="L216" s="330">
        <v>1</v>
      </c>
      <c r="M216" s="330">
        <v>0</v>
      </c>
      <c r="N216" s="338">
        <v>0</v>
      </c>
      <c r="O216" s="341">
        <v>2</v>
      </c>
      <c r="P216" s="364">
        <v>0.010341796370029474</v>
      </c>
    </row>
    <row r="217" spans="1:16" ht="12.75">
      <c r="A217" s="508" t="s">
        <v>246</v>
      </c>
      <c r="B217" s="519" t="s">
        <v>614</v>
      </c>
      <c r="C217" s="329">
        <v>0</v>
      </c>
      <c r="D217" s="330">
        <v>0</v>
      </c>
      <c r="E217" s="330">
        <v>0</v>
      </c>
      <c r="F217" s="330">
        <v>0</v>
      </c>
      <c r="G217" s="330">
        <v>0</v>
      </c>
      <c r="H217" s="330">
        <v>0</v>
      </c>
      <c r="I217" s="330">
        <v>2</v>
      </c>
      <c r="J217" s="330">
        <v>0</v>
      </c>
      <c r="K217" s="330">
        <v>0</v>
      </c>
      <c r="L217" s="330">
        <v>0</v>
      </c>
      <c r="M217" s="330">
        <v>1</v>
      </c>
      <c r="N217" s="338">
        <v>0</v>
      </c>
      <c r="O217" s="341">
        <v>3</v>
      </c>
      <c r="P217" s="364">
        <v>0.01551269455504421</v>
      </c>
    </row>
    <row r="218" spans="1:16" ht="12.75">
      <c r="A218" s="508" t="s">
        <v>164</v>
      </c>
      <c r="B218" s="519" t="s">
        <v>615</v>
      </c>
      <c r="C218" s="329">
        <v>1</v>
      </c>
      <c r="D218" s="330">
        <v>0</v>
      </c>
      <c r="E218" s="330">
        <v>0</v>
      </c>
      <c r="F218" s="330">
        <v>0</v>
      </c>
      <c r="G218" s="330">
        <v>0</v>
      </c>
      <c r="H218" s="330">
        <v>4</v>
      </c>
      <c r="I218" s="330">
        <v>2</v>
      </c>
      <c r="J218" s="330">
        <v>0</v>
      </c>
      <c r="K218" s="330">
        <v>0</v>
      </c>
      <c r="L218" s="330">
        <v>1</v>
      </c>
      <c r="M218" s="330">
        <v>1</v>
      </c>
      <c r="N218" s="338">
        <v>0</v>
      </c>
      <c r="O218" s="341">
        <v>9</v>
      </c>
      <c r="P218" s="364">
        <v>0.04653808366513263</v>
      </c>
    </row>
    <row r="219" spans="1:16" ht="21">
      <c r="A219" s="508" t="s">
        <v>165</v>
      </c>
      <c r="B219" s="519" t="s">
        <v>616</v>
      </c>
      <c r="C219" s="329">
        <v>0</v>
      </c>
      <c r="D219" s="330">
        <v>0</v>
      </c>
      <c r="E219" s="330">
        <v>0</v>
      </c>
      <c r="F219" s="330">
        <v>0</v>
      </c>
      <c r="G219" s="330">
        <v>0</v>
      </c>
      <c r="H219" s="330">
        <v>0</v>
      </c>
      <c r="I219" s="330">
        <v>0</v>
      </c>
      <c r="J219" s="330">
        <v>0</v>
      </c>
      <c r="K219" s="330">
        <v>0</v>
      </c>
      <c r="L219" s="330">
        <v>0</v>
      </c>
      <c r="M219" s="330">
        <v>0</v>
      </c>
      <c r="N219" s="338">
        <v>0</v>
      </c>
      <c r="O219" s="341">
        <v>0</v>
      </c>
      <c r="P219" s="364">
        <v>0</v>
      </c>
    </row>
    <row r="220" spans="1:16" ht="12.75">
      <c r="A220" s="508" t="s">
        <v>166</v>
      </c>
      <c r="B220" s="519" t="s">
        <v>617</v>
      </c>
      <c r="C220" s="329">
        <v>1</v>
      </c>
      <c r="D220" s="330">
        <v>0</v>
      </c>
      <c r="E220" s="330">
        <v>0</v>
      </c>
      <c r="F220" s="330">
        <v>0</v>
      </c>
      <c r="G220" s="330">
        <v>0</v>
      </c>
      <c r="H220" s="330">
        <v>0</v>
      </c>
      <c r="I220" s="330">
        <v>0</v>
      </c>
      <c r="J220" s="330">
        <v>0</v>
      </c>
      <c r="K220" s="330">
        <v>0</v>
      </c>
      <c r="L220" s="330">
        <v>1</v>
      </c>
      <c r="M220" s="330">
        <v>0</v>
      </c>
      <c r="N220" s="338">
        <v>1</v>
      </c>
      <c r="O220" s="341">
        <v>1</v>
      </c>
      <c r="P220" s="364">
        <v>0.005170898185014737</v>
      </c>
    </row>
    <row r="221" spans="1:16" ht="12.75">
      <c r="A221" s="508" t="s">
        <v>231</v>
      </c>
      <c r="B221" s="519" t="s">
        <v>618</v>
      </c>
      <c r="C221" s="329">
        <v>0</v>
      </c>
      <c r="D221" s="330">
        <v>0</v>
      </c>
      <c r="E221" s="330">
        <v>0</v>
      </c>
      <c r="F221" s="330">
        <v>0</v>
      </c>
      <c r="G221" s="330">
        <v>1</v>
      </c>
      <c r="H221" s="330">
        <v>0</v>
      </c>
      <c r="I221" s="330">
        <v>0</v>
      </c>
      <c r="J221" s="330">
        <v>0</v>
      </c>
      <c r="K221" s="330">
        <v>0</v>
      </c>
      <c r="L221" s="330">
        <v>0</v>
      </c>
      <c r="M221" s="330">
        <v>0</v>
      </c>
      <c r="N221" s="338">
        <v>1</v>
      </c>
      <c r="O221" s="341">
        <v>2</v>
      </c>
      <c r="P221" s="364">
        <v>0.010341796370029474</v>
      </c>
    </row>
    <row r="222" spans="1:16" ht="12.75">
      <c r="A222" s="508" t="s">
        <v>167</v>
      </c>
      <c r="B222" s="519" t="s">
        <v>619</v>
      </c>
      <c r="C222" s="329">
        <v>2</v>
      </c>
      <c r="D222" s="330">
        <v>0</v>
      </c>
      <c r="E222" s="330">
        <v>0</v>
      </c>
      <c r="F222" s="330">
        <v>0</v>
      </c>
      <c r="G222" s="330">
        <v>0</v>
      </c>
      <c r="H222" s="330">
        <v>0</v>
      </c>
      <c r="I222" s="330">
        <v>0</v>
      </c>
      <c r="J222" s="330">
        <v>1</v>
      </c>
      <c r="K222" s="330">
        <v>0</v>
      </c>
      <c r="L222" s="330">
        <v>0</v>
      </c>
      <c r="M222" s="330">
        <v>0</v>
      </c>
      <c r="N222" s="338">
        <v>0</v>
      </c>
      <c r="O222" s="341">
        <v>3</v>
      </c>
      <c r="P222" s="364">
        <v>0.01551269455504421</v>
      </c>
    </row>
    <row r="223" spans="1:16" ht="13.5" thickBot="1">
      <c r="A223" s="509" t="s">
        <v>168</v>
      </c>
      <c r="B223" s="522" t="s">
        <v>620</v>
      </c>
      <c r="C223" s="331">
        <v>2</v>
      </c>
      <c r="D223" s="332">
        <v>2</v>
      </c>
      <c r="E223" s="332">
        <v>0</v>
      </c>
      <c r="F223" s="332">
        <v>0</v>
      </c>
      <c r="G223" s="332">
        <v>1</v>
      </c>
      <c r="H223" s="332">
        <v>2</v>
      </c>
      <c r="I223" s="332">
        <v>2</v>
      </c>
      <c r="J223" s="332">
        <v>3</v>
      </c>
      <c r="K223" s="332">
        <v>0</v>
      </c>
      <c r="L223" s="332">
        <v>0</v>
      </c>
      <c r="M223" s="332">
        <v>0</v>
      </c>
      <c r="N223" s="343">
        <v>1</v>
      </c>
      <c r="O223" s="342">
        <v>15</v>
      </c>
      <c r="P223" s="365">
        <v>0.07756347277522106</v>
      </c>
    </row>
    <row r="224" spans="1:16" ht="13.5" thickBot="1">
      <c r="A224" s="624" t="s">
        <v>621</v>
      </c>
      <c r="B224" s="625"/>
      <c r="C224" s="510">
        <v>1559</v>
      </c>
      <c r="D224" s="335">
        <v>1300</v>
      </c>
      <c r="E224" s="335">
        <v>1543</v>
      </c>
      <c r="F224" s="335">
        <v>1560</v>
      </c>
      <c r="G224" s="335">
        <v>1601</v>
      </c>
      <c r="H224" s="335">
        <v>1606</v>
      </c>
      <c r="I224" s="335">
        <v>1826</v>
      </c>
      <c r="J224" s="335">
        <v>1890</v>
      </c>
      <c r="K224" s="335">
        <v>1519</v>
      </c>
      <c r="L224" s="381">
        <v>1586</v>
      </c>
      <c r="M224" s="381">
        <v>1475</v>
      </c>
      <c r="N224" s="483">
        <v>1630</v>
      </c>
      <c r="O224" s="382">
        <v>19339</v>
      </c>
      <c r="P224" s="366">
        <v>99.99999999999987</v>
      </c>
    </row>
    <row r="225" spans="1:2" ht="12.75">
      <c r="A225" s="45"/>
      <c r="B225" s="45"/>
    </row>
    <row r="226" spans="1:2" ht="12.75">
      <c r="A226" s="45"/>
      <c r="B226" s="45"/>
    </row>
    <row r="227" spans="1:2" ht="12.75">
      <c r="A227" s="45"/>
      <c r="B227" s="45"/>
    </row>
    <row r="228" spans="1:2" ht="12.75">
      <c r="A228" s="45"/>
      <c r="B228" s="45"/>
    </row>
    <row r="229" spans="1:2" ht="12.75">
      <c r="A229" s="45"/>
      <c r="B229" s="45"/>
    </row>
    <row r="230" spans="1:2" ht="12.75">
      <c r="A230" s="45"/>
      <c r="B230" s="45"/>
    </row>
    <row r="231" spans="1:2" ht="12.75">
      <c r="A231" s="45"/>
      <c r="B231" s="45"/>
    </row>
    <row r="232" spans="1:2" ht="12.75">
      <c r="A232" s="45"/>
      <c r="B232" s="45"/>
    </row>
    <row r="233" spans="1:2" ht="12.75">
      <c r="A233" s="45"/>
      <c r="B233" s="45"/>
    </row>
    <row r="234" spans="1:2" ht="12.75">
      <c r="A234" s="45"/>
      <c r="B234" s="45"/>
    </row>
    <row r="235" spans="1:2" ht="12.75">
      <c r="A235" s="45"/>
      <c r="B235" s="45"/>
    </row>
    <row r="236" spans="1:2" ht="12.75">
      <c r="A236" s="45"/>
      <c r="B236" s="45"/>
    </row>
    <row r="237" spans="1:2" ht="12.75">
      <c r="A237" s="45"/>
      <c r="B237" s="45"/>
    </row>
    <row r="238" spans="1:2" ht="12.75">
      <c r="A238" s="45"/>
      <c r="B238" s="45"/>
    </row>
    <row r="239" spans="1:2" ht="12.75">
      <c r="A239" s="45"/>
      <c r="B239" s="45"/>
    </row>
    <row r="240" spans="1:2" ht="12.75">
      <c r="A240" s="45"/>
      <c r="B240" s="45"/>
    </row>
    <row r="241" spans="1:2" ht="12.75">
      <c r="A241" s="45"/>
      <c r="B241" s="45"/>
    </row>
    <row r="242" spans="1:2" ht="12.75">
      <c r="A242" s="45"/>
      <c r="B242" s="45"/>
    </row>
    <row r="243" spans="1:2" ht="12.75">
      <c r="A243" s="45"/>
      <c r="B243" s="45"/>
    </row>
    <row r="244" spans="1:2" ht="12.75">
      <c r="A244" s="45"/>
      <c r="B244" s="45"/>
    </row>
    <row r="245" spans="1:2" ht="12.75">
      <c r="A245" s="45"/>
      <c r="B245" s="45"/>
    </row>
    <row r="246" spans="1:2" ht="12.75">
      <c r="A246" s="45"/>
      <c r="B246" s="45"/>
    </row>
    <row r="247" spans="1:2" ht="12.75">
      <c r="A247" s="45"/>
      <c r="B247" s="45"/>
    </row>
    <row r="248" spans="1:2" ht="12.75">
      <c r="A248" s="45"/>
      <c r="B248" s="45"/>
    </row>
    <row r="249" spans="1:2" ht="12.75">
      <c r="A249" s="45"/>
      <c r="B249" s="45"/>
    </row>
    <row r="250" spans="1:2" ht="12.75">
      <c r="A250" s="45"/>
      <c r="B250" s="45"/>
    </row>
    <row r="251" spans="1:2" ht="12.75">
      <c r="A251" s="45"/>
      <c r="B251" s="45"/>
    </row>
    <row r="252" spans="1:2" ht="12.75">
      <c r="A252" s="45"/>
      <c r="B252" s="45"/>
    </row>
    <row r="253" spans="1:2" ht="12.75">
      <c r="A253" s="45"/>
      <c r="B253" s="45"/>
    </row>
    <row r="254" spans="1:2" ht="12.75">
      <c r="A254" s="45"/>
      <c r="B254" s="45"/>
    </row>
    <row r="255" spans="1:2" ht="12.75">
      <c r="A255" s="45"/>
      <c r="B255" s="45"/>
    </row>
    <row r="256" spans="1:2" ht="12.75">
      <c r="A256" s="45"/>
      <c r="B256" s="45"/>
    </row>
    <row r="257" spans="1:2" ht="12.75">
      <c r="A257" s="45"/>
      <c r="B257" s="45"/>
    </row>
    <row r="258" spans="1:2" ht="12.75">
      <c r="A258" s="45"/>
      <c r="B258" s="45"/>
    </row>
    <row r="259" spans="1:2" ht="12.75">
      <c r="A259" s="45"/>
      <c r="B259" s="45"/>
    </row>
    <row r="260" spans="1:2" ht="12.75">
      <c r="A260" s="45"/>
      <c r="B260" s="45"/>
    </row>
    <row r="261" spans="1:2" ht="12.75">
      <c r="A261" s="45"/>
      <c r="B261" s="45"/>
    </row>
    <row r="262" spans="1:2" ht="12.75">
      <c r="A262" s="45"/>
      <c r="B262" s="45"/>
    </row>
    <row r="263" spans="1:2" ht="12.75">
      <c r="A263" s="45"/>
      <c r="B263" s="45"/>
    </row>
    <row r="264" spans="1:2" ht="12.75">
      <c r="A264" s="45"/>
      <c r="B264" s="45"/>
    </row>
    <row r="265" spans="1:2" ht="12.75">
      <c r="A265" s="45"/>
      <c r="B265" s="45"/>
    </row>
    <row r="266" spans="1:2" ht="12.75">
      <c r="A266" s="45"/>
      <c r="B266" s="45"/>
    </row>
    <row r="267" spans="1:2" ht="12.75">
      <c r="A267" s="45"/>
      <c r="B267" s="45"/>
    </row>
    <row r="268" spans="1:2" ht="12.75">
      <c r="A268" s="45"/>
      <c r="B268" s="45"/>
    </row>
    <row r="269" spans="1:2" ht="12.75">
      <c r="A269" s="45"/>
      <c r="B269" s="45"/>
    </row>
    <row r="270" spans="1:2" ht="12.75">
      <c r="A270" s="45"/>
      <c r="B270" s="45"/>
    </row>
    <row r="271" spans="1:2" ht="12.75">
      <c r="A271" s="45"/>
      <c r="B271" s="45"/>
    </row>
    <row r="272" spans="1:2" ht="12.75">
      <c r="A272" s="45"/>
      <c r="B272" s="45"/>
    </row>
    <row r="273" spans="1:2" ht="12.75">
      <c r="A273" s="45"/>
      <c r="B273" s="45"/>
    </row>
    <row r="274" spans="1:2" ht="12.75">
      <c r="A274" s="45"/>
      <c r="B274" s="45"/>
    </row>
    <row r="275" spans="1:2" ht="12.75">
      <c r="A275" s="45"/>
      <c r="B275" s="45"/>
    </row>
    <row r="276" spans="1:2" ht="12.75">
      <c r="A276" s="45"/>
      <c r="B276" s="45"/>
    </row>
    <row r="277" spans="1:2" ht="12.75">
      <c r="A277" s="45"/>
      <c r="B277" s="45"/>
    </row>
    <row r="278" spans="1:2" ht="12.75">
      <c r="A278" s="45"/>
      <c r="B278" s="45"/>
    </row>
    <row r="279" spans="1:2" ht="12.75">
      <c r="A279" s="45"/>
      <c r="B279" s="45"/>
    </row>
    <row r="280" spans="1:2" ht="12.75">
      <c r="A280" s="45"/>
      <c r="B280" s="45"/>
    </row>
    <row r="281" spans="1:2" ht="12.75">
      <c r="A281" s="45"/>
      <c r="B281" s="45"/>
    </row>
    <row r="282" spans="1:2" ht="12.75">
      <c r="A282" s="45"/>
      <c r="B282" s="45"/>
    </row>
    <row r="283" spans="1:2" ht="12.75">
      <c r="A283" s="45"/>
      <c r="B283" s="45"/>
    </row>
    <row r="284" spans="1:2" ht="12.75">
      <c r="A284" s="45"/>
      <c r="B284" s="45"/>
    </row>
    <row r="285" spans="1:2" ht="12.75">
      <c r="A285" s="45"/>
      <c r="B285" s="45"/>
    </row>
    <row r="286" spans="1:2" ht="12.75">
      <c r="A286" s="45"/>
      <c r="B286" s="45"/>
    </row>
    <row r="287" spans="1:2" ht="12.75">
      <c r="A287" s="45"/>
      <c r="B287" s="45"/>
    </row>
    <row r="288" spans="1:2" ht="12.75">
      <c r="A288" s="45"/>
      <c r="B288" s="45"/>
    </row>
    <row r="289" spans="1:2" ht="12.75">
      <c r="A289" s="45"/>
      <c r="B289" s="45"/>
    </row>
    <row r="290" spans="1:2" ht="12.75">
      <c r="A290" s="45"/>
      <c r="B290" s="45"/>
    </row>
    <row r="291" spans="1:2" ht="12.75">
      <c r="A291" s="45"/>
      <c r="B291" s="45"/>
    </row>
    <row r="292" spans="1:2" ht="12.75">
      <c r="A292" s="45"/>
      <c r="B292" s="45"/>
    </row>
    <row r="293" spans="1:2" ht="12.75">
      <c r="A293" s="45"/>
      <c r="B293" s="45"/>
    </row>
    <row r="294" spans="1:2" ht="12.75">
      <c r="A294" s="45"/>
      <c r="B294" s="45"/>
    </row>
    <row r="295" spans="1:2" ht="12.75">
      <c r="A295" s="45"/>
      <c r="B295" s="45"/>
    </row>
    <row r="296" spans="1:2" ht="12.75">
      <c r="A296" s="45"/>
      <c r="B296" s="45"/>
    </row>
    <row r="297" spans="1:2" ht="12.75">
      <c r="A297" s="45"/>
      <c r="B297" s="45"/>
    </row>
    <row r="298" spans="1:2" ht="12.75">
      <c r="A298" s="45"/>
      <c r="B298" s="45"/>
    </row>
    <row r="299" spans="1:2" ht="12.75">
      <c r="A299" s="45"/>
      <c r="B299" s="45"/>
    </row>
    <row r="300" spans="1:2" ht="12.75">
      <c r="A300" s="45"/>
      <c r="B300" s="45"/>
    </row>
    <row r="301" spans="1:2" ht="12.75">
      <c r="A301" s="45"/>
      <c r="B301" s="45"/>
    </row>
    <row r="302" spans="1:2" ht="12.75">
      <c r="A302" s="45"/>
      <c r="B302" s="45"/>
    </row>
    <row r="303" spans="1:2" ht="12.75">
      <c r="A303" s="45"/>
      <c r="B303" s="45"/>
    </row>
    <row r="304" spans="1:2" ht="12.75">
      <c r="A304" s="45"/>
      <c r="B304" s="45"/>
    </row>
    <row r="305" spans="1:2" ht="12.75">
      <c r="A305" s="45"/>
      <c r="B305" s="45"/>
    </row>
    <row r="306" spans="1:2" ht="12.75">
      <c r="A306" s="45"/>
      <c r="B306" s="45"/>
    </row>
    <row r="307" spans="1:2" ht="12.75">
      <c r="A307" s="45"/>
      <c r="B307" s="45"/>
    </row>
    <row r="308" spans="1:2" ht="12.75">
      <c r="A308" s="45"/>
      <c r="B308" s="45"/>
    </row>
    <row r="309" spans="1:2" ht="12.75">
      <c r="A309" s="45"/>
      <c r="B309" s="45"/>
    </row>
    <row r="310" spans="1:2" ht="12.75">
      <c r="A310" s="45"/>
      <c r="B310" s="45"/>
    </row>
    <row r="311" spans="1:2" ht="12.75">
      <c r="A311" s="45"/>
      <c r="B311" s="45"/>
    </row>
    <row r="312" spans="1:2" ht="12.75">
      <c r="A312" s="45"/>
      <c r="B312" s="45"/>
    </row>
    <row r="313" spans="1:2" ht="12.75">
      <c r="A313" s="45"/>
      <c r="B313" s="45"/>
    </row>
    <row r="314" spans="1:2" ht="12.75">
      <c r="A314" s="45"/>
      <c r="B314" s="45"/>
    </row>
    <row r="315" spans="1:2" ht="12.75">
      <c r="A315" s="45"/>
      <c r="B315" s="45"/>
    </row>
    <row r="316" spans="1:2" ht="12.75">
      <c r="A316" s="45"/>
      <c r="B316" s="45"/>
    </row>
    <row r="317" spans="1:2" ht="12.75">
      <c r="A317" s="45"/>
      <c r="B317" s="45"/>
    </row>
    <row r="318" spans="1:2" ht="12.75">
      <c r="A318" s="45"/>
      <c r="B318" s="45"/>
    </row>
    <row r="319" spans="1:2" ht="12.75">
      <c r="A319" s="45"/>
      <c r="B319" s="45"/>
    </row>
    <row r="320" spans="1:2" ht="12.75">
      <c r="A320" s="45"/>
      <c r="B320" s="45"/>
    </row>
    <row r="321" spans="1:2" ht="12.75">
      <c r="A321" s="45"/>
      <c r="B321" s="45"/>
    </row>
    <row r="322" spans="1:2" ht="12.75">
      <c r="A322" s="45"/>
      <c r="B322" s="45"/>
    </row>
    <row r="323" spans="1:2" ht="12.75">
      <c r="A323" s="45"/>
      <c r="B323" s="45"/>
    </row>
    <row r="324" spans="1:2" ht="12.75">
      <c r="A324" s="45"/>
      <c r="B324" s="45"/>
    </row>
    <row r="325" spans="1:2" ht="12.75">
      <c r="A325" s="45"/>
      <c r="B325" s="45"/>
    </row>
    <row r="326" spans="1:2" ht="12.75">
      <c r="A326" s="45"/>
      <c r="B326" s="45"/>
    </row>
    <row r="327" spans="1:2" ht="12.75">
      <c r="A327" s="45"/>
      <c r="B327" s="45"/>
    </row>
    <row r="328" spans="1:2" ht="12.75">
      <c r="A328" s="45"/>
      <c r="B328" s="45"/>
    </row>
    <row r="329" spans="1:2" ht="12.75">
      <c r="A329" s="45"/>
      <c r="B329" s="45"/>
    </row>
    <row r="330" spans="1:2" ht="12.75">
      <c r="A330" s="45"/>
      <c r="B330" s="45"/>
    </row>
    <row r="331" spans="1:2" ht="12.75">
      <c r="A331" s="45"/>
      <c r="B331" s="45"/>
    </row>
    <row r="332" spans="1:2" ht="12.75">
      <c r="A332" s="45"/>
      <c r="B332" s="45"/>
    </row>
    <row r="333" spans="1:2" ht="12.75">
      <c r="A333" s="45"/>
      <c r="B333" s="45"/>
    </row>
    <row r="334" spans="1:2" ht="12.75">
      <c r="A334" s="45"/>
      <c r="B334" s="45"/>
    </row>
    <row r="335" spans="1:2" ht="12.75">
      <c r="A335" s="45"/>
      <c r="B335" s="45"/>
    </row>
    <row r="336" spans="1:2" ht="12.75">
      <c r="A336" s="45"/>
      <c r="B336" s="45"/>
    </row>
    <row r="337" spans="1:2" ht="12.75">
      <c r="A337" s="45"/>
      <c r="B337" s="45"/>
    </row>
    <row r="338" spans="1:2" ht="12.75">
      <c r="A338" s="45"/>
      <c r="B338" s="45"/>
    </row>
    <row r="339" spans="1:2" ht="12.75">
      <c r="A339" s="45"/>
      <c r="B339" s="45"/>
    </row>
    <row r="340" spans="1:2" ht="12.75">
      <c r="A340" s="45"/>
      <c r="B340" s="45"/>
    </row>
    <row r="341" spans="1:2" ht="12.75">
      <c r="A341" s="45"/>
      <c r="B341" s="45"/>
    </row>
    <row r="342" spans="1:2" ht="12.75">
      <c r="A342" s="45"/>
      <c r="B342" s="45"/>
    </row>
    <row r="343" spans="1:2" ht="12.75">
      <c r="A343" s="45"/>
      <c r="B343" s="45"/>
    </row>
    <row r="344" spans="1:2" ht="12.75">
      <c r="A344" s="45"/>
      <c r="B344" s="45"/>
    </row>
    <row r="345" spans="1:2" ht="12.75">
      <c r="A345" s="45"/>
      <c r="B345" s="45"/>
    </row>
    <row r="346" spans="1:2" ht="12.75">
      <c r="A346" s="45"/>
      <c r="B346" s="45"/>
    </row>
    <row r="347" spans="1:2" ht="12.75">
      <c r="A347" s="45"/>
      <c r="B347" s="45"/>
    </row>
    <row r="348" spans="1:2" ht="12.75">
      <c r="A348" s="45"/>
      <c r="B348" s="45"/>
    </row>
    <row r="349" spans="1:2" ht="12.75">
      <c r="A349" s="45"/>
      <c r="B349" s="45"/>
    </row>
    <row r="350" spans="1:2" ht="12.75">
      <c r="A350" s="45"/>
      <c r="B350" s="45"/>
    </row>
    <row r="351" spans="1:2" ht="12.75">
      <c r="A351" s="45"/>
      <c r="B351" s="45"/>
    </row>
    <row r="352" spans="1:2" ht="12.75">
      <c r="A352" s="45"/>
      <c r="B352" s="45"/>
    </row>
    <row r="353" spans="1:2" ht="12.75">
      <c r="A353" s="45"/>
      <c r="B353" s="45"/>
    </row>
    <row r="354" spans="1:2" ht="12.75">
      <c r="A354" s="45"/>
      <c r="B354" s="45"/>
    </row>
    <row r="355" spans="1:2" ht="12.75">
      <c r="A355" s="45"/>
      <c r="B355" s="45"/>
    </row>
    <row r="356" spans="1:2" ht="12.75">
      <c r="A356" s="45"/>
      <c r="B356" s="45"/>
    </row>
    <row r="357" spans="1:2" ht="12.75">
      <c r="A357" s="45"/>
      <c r="B357" s="45"/>
    </row>
    <row r="358" spans="1:2" ht="12.75">
      <c r="A358" s="45"/>
      <c r="B358" s="45"/>
    </row>
    <row r="359" spans="1:2" ht="12.75">
      <c r="A359" s="45"/>
      <c r="B359" s="45"/>
    </row>
    <row r="360" spans="1:2" ht="12.75">
      <c r="A360" s="45"/>
      <c r="B360" s="45"/>
    </row>
    <row r="361" spans="1:2" ht="12.75">
      <c r="A361" s="45"/>
      <c r="B361" s="45"/>
    </row>
    <row r="362" spans="1:2" ht="12.75">
      <c r="A362" s="45"/>
      <c r="B362" s="45"/>
    </row>
    <row r="363" spans="1:2" ht="12.75">
      <c r="A363" s="45"/>
      <c r="B363" s="45"/>
    </row>
    <row r="364" spans="1:2" ht="12.75">
      <c r="A364" s="45"/>
      <c r="B364" s="45"/>
    </row>
    <row r="365" spans="1:2" ht="12.75">
      <c r="A365" s="45"/>
      <c r="B365" s="45"/>
    </row>
    <row r="366" spans="1:2" ht="12.75">
      <c r="A366" s="45"/>
      <c r="B366" s="45"/>
    </row>
    <row r="367" spans="1:2" ht="12.75">
      <c r="A367" s="45"/>
      <c r="B367" s="45"/>
    </row>
    <row r="368" spans="1:2" ht="12.75">
      <c r="A368" s="45"/>
      <c r="B368" s="45"/>
    </row>
    <row r="369" spans="1:2" ht="12.75">
      <c r="A369" s="45"/>
      <c r="B369" s="45"/>
    </row>
    <row r="370" spans="1:2" ht="12.75">
      <c r="A370" s="45"/>
      <c r="B370" s="45"/>
    </row>
    <row r="371" spans="1:2" ht="12.75">
      <c r="A371" s="45"/>
      <c r="B371" s="45"/>
    </row>
    <row r="372" spans="1:2" ht="12.75">
      <c r="A372" s="45"/>
      <c r="B372" s="45"/>
    </row>
    <row r="373" spans="1:2" ht="12.75">
      <c r="A373" s="45"/>
      <c r="B373" s="45"/>
    </row>
    <row r="374" spans="1:2" ht="12.75">
      <c r="A374" s="45"/>
      <c r="B374" s="45"/>
    </row>
    <row r="375" spans="1:2" ht="12.75">
      <c r="A375" s="45"/>
      <c r="B375" s="45"/>
    </row>
    <row r="376" spans="1:2" ht="12.75">
      <c r="A376" s="45"/>
      <c r="B376" s="45"/>
    </row>
    <row r="377" spans="1:2" ht="12.75">
      <c r="A377" s="45"/>
      <c r="B377" s="45"/>
    </row>
    <row r="378" spans="1:2" ht="12.75">
      <c r="A378" s="45"/>
      <c r="B378" s="45"/>
    </row>
    <row r="379" spans="1:2" ht="12.75">
      <c r="A379" s="45"/>
      <c r="B379" s="45"/>
    </row>
    <row r="380" spans="1:2" ht="12.75">
      <c r="A380" s="45"/>
      <c r="B380" s="45"/>
    </row>
    <row r="381" spans="1:2" ht="12.75">
      <c r="A381" s="45"/>
      <c r="B381" s="45"/>
    </row>
    <row r="382" spans="1:2" ht="12.75">
      <c r="A382" s="45"/>
      <c r="B382" s="45"/>
    </row>
    <row r="383" spans="1:2" ht="12.75">
      <c r="A383" s="45"/>
      <c r="B383" s="45"/>
    </row>
    <row r="384" spans="1:2" ht="12.75">
      <c r="A384" s="45"/>
      <c r="B384" s="45"/>
    </row>
    <row r="385" spans="1:2" ht="12.75">
      <c r="A385" s="45"/>
      <c r="B385" s="45"/>
    </row>
    <row r="386" spans="1:2" ht="12.75">
      <c r="A386" s="45"/>
      <c r="B386" s="45"/>
    </row>
    <row r="387" spans="1:2" ht="12.75">
      <c r="A387" s="45"/>
      <c r="B387" s="45"/>
    </row>
    <row r="388" spans="1:2" ht="12.75">
      <c r="A388" s="45"/>
      <c r="B388" s="45"/>
    </row>
    <row r="389" spans="1:2" ht="12.75">
      <c r="A389" s="45"/>
      <c r="B389" s="45"/>
    </row>
    <row r="390" spans="1:2" ht="12.75">
      <c r="A390" s="45"/>
      <c r="B390" s="45"/>
    </row>
    <row r="391" spans="1:2" ht="12.75">
      <c r="A391" s="45"/>
      <c r="B391" s="45"/>
    </row>
    <row r="392" spans="1:2" ht="12.75">
      <c r="A392" s="45"/>
      <c r="B392" s="45"/>
    </row>
    <row r="393" spans="1:2" ht="12.75">
      <c r="A393" s="45"/>
      <c r="B393" s="45"/>
    </row>
    <row r="394" spans="1:2" ht="12.75">
      <c r="A394" s="45"/>
      <c r="B394" s="45"/>
    </row>
    <row r="395" spans="1:2" ht="12.75">
      <c r="A395" s="45"/>
      <c r="B395" s="45"/>
    </row>
    <row r="396" spans="1:2" ht="12.75">
      <c r="A396" s="45"/>
      <c r="B396" s="45"/>
    </row>
    <row r="397" spans="1:2" ht="12.75">
      <c r="A397" s="45"/>
      <c r="B397" s="45"/>
    </row>
    <row r="398" spans="1:2" ht="12.75">
      <c r="A398" s="45"/>
      <c r="B398" s="45"/>
    </row>
    <row r="399" spans="1:2" ht="12.75">
      <c r="A399" s="45"/>
      <c r="B399" s="45"/>
    </row>
    <row r="400" spans="1:2" ht="12.75">
      <c r="A400" s="45"/>
      <c r="B400" s="45"/>
    </row>
    <row r="401" spans="1:2" ht="12.75">
      <c r="A401" s="45"/>
      <c r="B401" s="45"/>
    </row>
    <row r="402" spans="1:2" ht="12.75">
      <c r="A402" s="45"/>
      <c r="B402" s="45"/>
    </row>
    <row r="403" spans="1:2" ht="12.75">
      <c r="A403" s="45"/>
      <c r="B403" s="45"/>
    </row>
    <row r="404" spans="1:2" ht="12.75">
      <c r="A404" s="45"/>
      <c r="B404" s="45"/>
    </row>
    <row r="405" spans="1:2" ht="12.75">
      <c r="A405" s="45"/>
      <c r="B405" s="45"/>
    </row>
    <row r="406" spans="1:2" ht="12.75">
      <c r="A406" s="45"/>
      <c r="B406" s="45"/>
    </row>
    <row r="407" spans="1:2" ht="12.75">
      <c r="A407" s="45"/>
      <c r="B407" s="45"/>
    </row>
    <row r="408" spans="1:2" ht="12.75">
      <c r="A408" s="45"/>
      <c r="B408" s="45"/>
    </row>
    <row r="409" spans="1:2" ht="12.75">
      <c r="A409" s="45"/>
      <c r="B409" s="45"/>
    </row>
    <row r="410" spans="1:2" ht="12.75">
      <c r="A410" s="45"/>
      <c r="B410" s="45"/>
    </row>
    <row r="411" spans="1:2" ht="12.75">
      <c r="A411" s="45"/>
      <c r="B411" s="45"/>
    </row>
    <row r="412" spans="1:2" ht="12.75">
      <c r="A412" s="45"/>
      <c r="B412" s="45"/>
    </row>
    <row r="413" spans="1:2" ht="12.75">
      <c r="A413" s="45"/>
      <c r="B413" s="45"/>
    </row>
    <row r="414" spans="1:2" ht="12.75">
      <c r="A414" s="45"/>
      <c r="B414" s="45"/>
    </row>
    <row r="415" spans="1:2" ht="12.75">
      <c r="A415" s="45"/>
      <c r="B415" s="45"/>
    </row>
    <row r="416" spans="1:2" ht="12.75">
      <c r="A416" s="45"/>
      <c r="B416" s="45"/>
    </row>
    <row r="417" spans="1:2" ht="12.75">
      <c r="A417" s="45"/>
      <c r="B417" s="45"/>
    </row>
    <row r="418" spans="1:2" ht="12.75">
      <c r="A418" s="45"/>
      <c r="B418" s="45"/>
    </row>
    <row r="419" spans="1:2" ht="12.75">
      <c r="A419" s="45"/>
      <c r="B419" s="45"/>
    </row>
    <row r="420" spans="1:2" ht="12.75">
      <c r="A420" s="45"/>
      <c r="B420" s="45"/>
    </row>
    <row r="421" spans="1:2" ht="12.75">
      <c r="A421" s="45"/>
      <c r="B421" s="45"/>
    </row>
    <row r="422" spans="1:2" ht="12.75">
      <c r="A422" s="45"/>
      <c r="B422" s="45"/>
    </row>
    <row r="423" spans="1:2" ht="12.75">
      <c r="A423" s="45"/>
      <c r="B423" s="45"/>
    </row>
    <row r="424" spans="1:2" ht="12.75">
      <c r="A424" s="45"/>
      <c r="B424" s="45"/>
    </row>
    <row r="425" spans="1:2" ht="12.75">
      <c r="A425" s="45"/>
      <c r="B425" s="45"/>
    </row>
    <row r="426" spans="1:2" ht="12.75">
      <c r="A426" s="45"/>
      <c r="B426" s="45"/>
    </row>
    <row r="427" spans="1:2" ht="12.75">
      <c r="A427" s="45"/>
      <c r="B427" s="45"/>
    </row>
    <row r="428" spans="1:2" ht="12.75">
      <c r="A428" s="45"/>
      <c r="B428" s="45"/>
    </row>
    <row r="429" spans="1:2" ht="12.75">
      <c r="A429" s="45"/>
      <c r="B429" s="45"/>
    </row>
    <row r="430" spans="1:2" ht="12.75">
      <c r="A430" s="45"/>
      <c r="B430" s="45"/>
    </row>
    <row r="431" spans="1:2" ht="12.75">
      <c r="A431" s="45"/>
      <c r="B431" s="45"/>
    </row>
    <row r="432" spans="1:2" ht="12.75">
      <c r="A432" s="45"/>
      <c r="B432" s="45"/>
    </row>
    <row r="433" spans="1:2" ht="12.75">
      <c r="A433" s="45"/>
      <c r="B433" s="45"/>
    </row>
    <row r="434" spans="1:2" ht="12.75">
      <c r="A434" s="45"/>
      <c r="B434" s="45"/>
    </row>
    <row r="435" spans="1:2" ht="12.75">
      <c r="A435" s="45"/>
      <c r="B435" s="45"/>
    </row>
    <row r="436" spans="1:2" ht="12.75">
      <c r="A436" s="45"/>
      <c r="B436" s="45"/>
    </row>
    <row r="437" spans="1:2" ht="12.75">
      <c r="A437" s="45"/>
      <c r="B437" s="45"/>
    </row>
    <row r="438" spans="1:2" ht="12.75">
      <c r="A438" s="45"/>
      <c r="B438" s="45"/>
    </row>
    <row r="439" spans="1:2" ht="12.75">
      <c r="A439" s="45"/>
      <c r="B439" s="45"/>
    </row>
    <row r="440" spans="1:2" ht="12.75">
      <c r="A440" s="45"/>
      <c r="B440" s="45"/>
    </row>
    <row r="441" spans="1:2" ht="12.75">
      <c r="A441" s="45"/>
      <c r="B441" s="45"/>
    </row>
    <row r="442" spans="1:2" ht="12.75">
      <c r="A442" s="45"/>
      <c r="B442" s="45"/>
    </row>
    <row r="443" spans="1:2" ht="12.75">
      <c r="A443" s="45"/>
      <c r="B443" s="45"/>
    </row>
    <row r="444" spans="1:2" ht="12.75">
      <c r="A444" s="45"/>
      <c r="B444" s="45"/>
    </row>
    <row r="445" spans="1:2" ht="12.75">
      <c r="A445" s="45"/>
      <c r="B445" s="45"/>
    </row>
    <row r="446" spans="1:2" ht="12.75">
      <c r="A446" s="45"/>
      <c r="B446" s="45"/>
    </row>
    <row r="447" spans="1:2" ht="12.75">
      <c r="A447" s="45"/>
      <c r="B447" s="45"/>
    </row>
    <row r="448" spans="1:2" ht="12.75">
      <c r="A448" s="45"/>
      <c r="B448" s="45"/>
    </row>
    <row r="449" spans="1:2" ht="12.75">
      <c r="A449" s="45"/>
      <c r="B449" s="45"/>
    </row>
    <row r="450" spans="1:2" ht="12.75">
      <c r="A450" s="45"/>
      <c r="B450" s="45"/>
    </row>
    <row r="451" spans="1:2" ht="12.75">
      <c r="A451" s="45"/>
      <c r="B451" s="45"/>
    </row>
    <row r="452" spans="1:2" ht="12.75">
      <c r="A452" s="45"/>
      <c r="B452" s="45"/>
    </row>
    <row r="453" spans="1:2" ht="12.75">
      <c r="A453" s="45"/>
      <c r="B453" s="45"/>
    </row>
    <row r="454" spans="1:2" ht="12.75">
      <c r="A454" s="45"/>
      <c r="B454" s="45"/>
    </row>
    <row r="455" spans="1:2" ht="12.75">
      <c r="A455" s="45"/>
      <c r="B455" s="45"/>
    </row>
    <row r="456" spans="1:2" ht="12.75">
      <c r="A456" s="45"/>
      <c r="B456" s="45"/>
    </row>
    <row r="457" spans="1:2" ht="12.75">
      <c r="A457" s="45"/>
      <c r="B457" s="45"/>
    </row>
    <row r="458" spans="1:2" ht="12.75">
      <c r="A458" s="45"/>
      <c r="B458" s="45"/>
    </row>
    <row r="459" spans="1:2" ht="12.75">
      <c r="A459" s="45"/>
      <c r="B459" s="45"/>
    </row>
    <row r="460" spans="1:2" ht="12.75">
      <c r="A460" s="45"/>
      <c r="B460" s="45"/>
    </row>
    <row r="461" spans="1:2" ht="12.75">
      <c r="A461" s="45"/>
      <c r="B461" s="45"/>
    </row>
    <row r="462" spans="1:2" ht="12.75">
      <c r="A462" s="45"/>
      <c r="B462" s="45"/>
    </row>
    <row r="463" spans="1:2" ht="12.75">
      <c r="A463" s="45"/>
      <c r="B463" s="45"/>
    </row>
    <row r="464" spans="1:2" ht="12.75">
      <c r="A464" s="45"/>
      <c r="B464" s="45"/>
    </row>
    <row r="465" spans="1:2" ht="12.75">
      <c r="A465" s="45"/>
      <c r="B465" s="45"/>
    </row>
    <row r="466" spans="1:2" ht="12.75">
      <c r="A466" s="45"/>
      <c r="B466" s="45"/>
    </row>
    <row r="467" spans="1:2" ht="12.75">
      <c r="A467" s="45"/>
      <c r="B467" s="45"/>
    </row>
    <row r="468" spans="1:2" ht="12.75">
      <c r="A468" s="45"/>
      <c r="B468" s="45"/>
    </row>
    <row r="469" spans="1:2" ht="12.75">
      <c r="A469" s="45"/>
      <c r="B469" s="45"/>
    </row>
    <row r="470" spans="1:2" ht="12.75">
      <c r="A470" s="45"/>
      <c r="B470" s="45"/>
    </row>
    <row r="471" spans="1:2" ht="12.75">
      <c r="A471" s="45"/>
      <c r="B471" s="45"/>
    </row>
    <row r="472" spans="1:2" ht="12.75">
      <c r="A472" s="45"/>
      <c r="B472" s="45"/>
    </row>
    <row r="473" spans="1:2" ht="12.75">
      <c r="A473" s="45"/>
      <c r="B473" s="45"/>
    </row>
    <row r="474" spans="1:2" ht="12.75">
      <c r="A474" s="45"/>
      <c r="B474" s="45"/>
    </row>
    <row r="475" spans="1:2" ht="12.75">
      <c r="A475" s="45"/>
      <c r="B475" s="45"/>
    </row>
    <row r="476" spans="1:2" ht="12.75">
      <c r="A476" s="45"/>
      <c r="B476" s="45"/>
    </row>
    <row r="477" spans="1:2" ht="12.75">
      <c r="A477" s="45"/>
      <c r="B477" s="45"/>
    </row>
    <row r="478" spans="1:2" ht="12.75">
      <c r="A478" s="45"/>
      <c r="B478" s="45"/>
    </row>
    <row r="479" spans="1:2" ht="12.75">
      <c r="A479" s="45"/>
      <c r="B479" s="45"/>
    </row>
    <row r="480" spans="1:2" ht="12.75">
      <c r="A480" s="45"/>
      <c r="B480" s="45"/>
    </row>
    <row r="481" spans="1:2" ht="12.75">
      <c r="A481" s="45"/>
      <c r="B481" s="45"/>
    </row>
    <row r="482" spans="1:2" ht="12.75">
      <c r="A482" s="45"/>
      <c r="B482" s="45"/>
    </row>
    <row r="483" spans="1:2" ht="12.75">
      <c r="A483" s="45"/>
      <c r="B483" s="45"/>
    </row>
    <row r="484" spans="1:2" ht="12.75">
      <c r="A484" s="45"/>
      <c r="B484" s="45"/>
    </row>
    <row r="485" spans="1:2" ht="12.75">
      <c r="A485" s="45"/>
      <c r="B485" s="45"/>
    </row>
    <row r="486" spans="1:2" ht="12.75">
      <c r="A486" s="45"/>
      <c r="B486" s="45"/>
    </row>
    <row r="487" spans="1:2" ht="12.75">
      <c r="A487" s="45"/>
      <c r="B487" s="45"/>
    </row>
    <row r="488" spans="1:2" ht="12.75">
      <c r="A488" s="45"/>
      <c r="B488" s="45"/>
    </row>
    <row r="489" spans="1:2" ht="12.75">
      <c r="A489" s="45"/>
      <c r="B489" s="45"/>
    </row>
    <row r="490" spans="1:2" ht="12.75">
      <c r="A490" s="45"/>
      <c r="B490" s="45"/>
    </row>
    <row r="491" spans="1:2" ht="12.75">
      <c r="A491" s="45"/>
      <c r="B491" s="45"/>
    </row>
    <row r="492" spans="1:2" ht="12.75">
      <c r="A492" s="45"/>
      <c r="B492" s="45"/>
    </row>
    <row r="493" spans="1:2" ht="12.75">
      <c r="A493" s="45"/>
      <c r="B493" s="45"/>
    </row>
    <row r="494" spans="1:2" ht="12.75">
      <c r="A494" s="45"/>
      <c r="B494" s="45"/>
    </row>
    <row r="495" spans="1:2" ht="12.75">
      <c r="A495" s="45"/>
      <c r="B495" s="45"/>
    </row>
    <row r="496" spans="1:2" ht="12.75">
      <c r="A496" s="45"/>
      <c r="B496" s="45"/>
    </row>
    <row r="497" spans="1:2" ht="12.75">
      <c r="A497" s="45"/>
      <c r="B497" s="45"/>
    </row>
    <row r="498" spans="1:2" ht="12.75">
      <c r="A498" s="45"/>
      <c r="B498" s="45"/>
    </row>
    <row r="499" spans="1:2" ht="12.75">
      <c r="A499" s="45"/>
      <c r="B499" s="45"/>
    </row>
    <row r="500" spans="1:2" ht="12.75">
      <c r="A500" s="45"/>
      <c r="B500" s="45"/>
    </row>
    <row r="501" spans="1:2" ht="12.75">
      <c r="A501" s="45"/>
      <c r="B501" s="45"/>
    </row>
    <row r="502" spans="1:2" ht="12.75">
      <c r="A502" s="45"/>
      <c r="B502" s="45"/>
    </row>
    <row r="503" spans="1:2" ht="12.75">
      <c r="A503" s="45"/>
      <c r="B503" s="45"/>
    </row>
    <row r="504" spans="1:2" ht="12.75">
      <c r="A504" s="45"/>
      <c r="B504" s="45"/>
    </row>
    <row r="505" spans="1:2" ht="12.75">
      <c r="A505" s="45"/>
      <c r="B505" s="45"/>
    </row>
    <row r="506" spans="1:2" ht="12.75">
      <c r="A506" s="45"/>
      <c r="B506" s="45"/>
    </row>
    <row r="507" spans="1:2" ht="12.75">
      <c r="A507" s="45"/>
      <c r="B507" s="45"/>
    </row>
    <row r="508" spans="1:2" ht="12.75">
      <c r="A508" s="45"/>
      <c r="B508" s="45"/>
    </row>
    <row r="509" spans="1:2" ht="12.75">
      <c r="A509" s="45"/>
      <c r="B509" s="45"/>
    </row>
    <row r="510" spans="1:2" ht="12.75">
      <c r="A510" s="45"/>
      <c r="B510" s="45"/>
    </row>
    <row r="511" spans="1:2" ht="12.75">
      <c r="A511" s="45"/>
      <c r="B511" s="45"/>
    </row>
    <row r="512" spans="1:2" ht="12.75">
      <c r="A512" s="45"/>
      <c r="B512" s="45"/>
    </row>
    <row r="513" spans="1:2" ht="12.75">
      <c r="A513" s="45"/>
      <c r="B513" s="45"/>
    </row>
    <row r="514" spans="1:2" ht="12.75">
      <c r="A514" s="45"/>
      <c r="B514" s="45"/>
    </row>
    <row r="515" spans="1:2" ht="12.75">
      <c r="A515" s="45"/>
      <c r="B515" s="45"/>
    </row>
    <row r="516" spans="1:2" ht="12.75">
      <c r="A516" s="45"/>
      <c r="B516" s="45"/>
    </row>
    <row r="517" spans="1:2" ht="12.75">
      <c r="A517" s="45"/>
      <c r="B517" s="45"/>
    </row>
    <row r="518" spans="1:2" ht="12.75">
      <c r="A518" s="45"/>
      <c r="B518" s="45"/>
    </row>
    <row r="519" spans="1:2" ht="12.75">
      <c r="A519" s="45"/>
      <c r="B519" s="45"/>
    </row>
    <row r="520" spans="1:2" ht="12.75">
      <c r="A520" s="45"/>
      <c r="B520" s="45"/>
    </row>
    <row r="521" spans="1:2" ht="12.75">
      <c r="A521" s="45"/>
      <c r="B521" s="45"/>
    </row>
    <row r="522" spans="1:2" ht="12.75">
      <c r="A522" s="45"/>
      <c r="B522" s="45"/>
    </row>
    <row r="523" spans="1:2" ht="12.75">
      <c r="A523" s="45"/>
      <c r="B523" s="45"/>
    </row>
    <row r="524" spans="1:2" ht="12.75">
      <c r="A524" s="45"/>
      <c r="B524" s="45"/>
    </row>
    <row r="525" spans="1:2" ht="12.75">
      <c r="A525" s="45"/>
      <c r="B525" s="45"/>
    </row>
    <row r="526" spans="1:2" ht="12.75">
      <c r="A526" s="45"/>
      <c r="B526" s="45"/>
    </row>
    <row r="527" spans="1:2" ht="12.75">
      <c r="A527" s="45"/>
      <c r="B527" s="45"/>
    </row>
    <row r="528" spans="1:2" ht="12.75">
      <c r="A528" s="45"/>
      <c r="B528" s="45"/>
    </row>
    <row r="529" spans="1:2" ht="12.75">
      <c r="A529" s="45"/>
      <c r="B529" s="45"/>
    </row>
    <row r="530" spans="1:2" ht="12.75">
      <c r="A530" s="45"/>
      <c r="B530" s="45"/>
    </row>
    <row r="531" spans="1:2" ht="12.75">
      <c r="A531" s="45"/>
      <c r="B531" s="45"/>
    </row>
    <row r="532" spans="1:2" ht="12.75">
      <c r="A532" s="45"/>
      <c r="B532" s="45"/>
    </row>
    <row r="533" spans="1:2" ht="12.75">
      <c r="A533" s="45"/>
      <c r="B533" s="45"/>
    </row>
    <row r="534" spans="1:2" ht="12.75">
      <c r="A534" s="45"/>
      <c r="B534" s="45"/>
    </row>
    <row r="535" spans="1:2" ht="12.75">
      <c r="A535" s="45"/>
      <c r="B535" s="45"/>
    </row>
    <row r="536" spans="1:2" ht="12.75">
      <c r="A536" s="45"/>
      <c r="B536" s="45"/>
    </row>
    <row r="537" spans="1:2" ht="12.75">
      <c r="A537" s="45"/>
      <c r="B537" s="45"/>
    </row>
    <row r="538" spans="1:2" ht="12.75">
      <c r="A538" s="45"/>
      <c r="B538" s="45"/>
    </row>
    <row r="539" spans="1:2" ht="12.75">
      <c r="A539" s="45"/>
      <c r="B539" s="45"/>
    </row>
    <row r="540" spans="1:2" ht="12.75">
      <c r="A540" s="45"/>
      <c r="B540" s="45"/>
    </row>
    <row r="541" spans="1:2" ht="12.75">
      <c r="A541" s="45"/>
      <c r="B541" s="45"/>
    </row>
    <row r="542" spans="1:2" ht="12.75">
      <c r="A542" s="45"/>
      <c r="B542" s="45"/>
    </row>
    <row r="543" spans="1:2" ht="12.75">
      <c r="A543" s="45"/>
      <c r="B543" s="45"/>
    </row>
    <row r="544" spans="1:2" ht="12.75">
      <c r="A544" s="45"/>
      <c r="B544" s="45"/>
    </row>
    <row r="545" spans="1:2" ht="12.75">
      <c r="A545" s="45"/>
      <c r="B545" s="45"/>
    </row>
    <row r="546" spans="1:2" ht="12.75">
      <c r="A546" s="45"/>
      <c r="B546" s="45"/>
    </row>
    <row r="547" spans="1:2" ht="12.75">
      <c r="A547" s="45"/>
      <c r="B547" s="45"/>
    </row>
    <row r="548" spans="1:2" ht="12.75">
      <c r="A548" s="45"/>
      <c r="B548" s="45"/>
    </row>
    <row r="549" spans="1:2" ht="12.75">
      <c r="A549" s="45"/>
      <c r="B549" s="45"/>
    </row>
    <row r="550" spans="1:2" ht="12.75">
      <c r="A550" s="45"/>
      <c r="B550" s="45"/>
    </row>
    <row r="551" spans="1:2" ht="12.75">
      <c r="A551" s="45"/>
      <c r="B551" s="45"/>
    </row>
    <row r="552" spans="1:2" ht="12.75">
      <c r="A552" s="45"/>
      <c r="B552" s="45"/>
    </row>
    <row r="553" spans="1:2" ht="12.75">
      <c r="A553" s="45"/>
      <c r="B553" s="45"/>
    </row>
    <row r="554" spans="1:2" ht="12.75">
      <c r="A554" s="45"/>
      <c r="B554" s="45"/>
    </row>
    <row r="555" spans="1:2" ht="12.75">
      <c r="A555" s="45"/>
      <c r="B555" s="45"/>
    </row>
    <row r="556" spans="1:2" ht="12.75">
      <c r="A556" s="45"/>
      <c r="B556" s="45"/>
    </row>
    <row r="557" spans="1:2" ht="12.75">
      <c r="A557" s="45"/>
      <c r="B557" s="45"/>
    </row>
    <row r="558" spans="1:2" ht="12.75">
      <c r="A558" s="45"/>
      <c r="B558" s="45"/>
    </row>
    <row r="559" spans="1:2" ht="12.75">
      <c r="A559" s="45"/>
      <c r="B559" s="45"/>
    </row>
    <row r="560" spans="1:2" ht="12.75">
      <c r="A560" s="45"/>
      <c r="B560" s="45"/>
    </row>
    <row r="561" spans="1:2" ht="12.75">
      <c r="A561" s="45"/>
      <c r="B561" s="45"/>
    </row>
    <row r="562" spans="1:2" ht="12.75">
      <c r="A562" s="45"/>
      <c r="B562" s="45"/>
    </row>
    <row r="563" spans="1:2" ht="12.75">
      <c r="A563" s="45"/>
      <c r="B563" s="45"/>
    </row>
    <row r="564" spans="1:2" ht="12.75">
      <c r="A564" s="45"/>
      <c r="B564" s="45"/>
    </row>
    <row r="565" spans="1:2" ht="12.75">
      <c r="A565" s="45"/>
      <c r="B565" s="45"/>
    </row>
    <row r="566" spans="1:2" ht="12.75">
      <c r="A566" s="45"/>
      <c r="B566" s="45"/>
    </row>
    <row r="567" spans="1:2" ht="12.75">
      <c r="A567" s="45"/>
      <c r="B567" s="45"/>
    </row>
    <row r="568" spans="1:2" ht="12.75">
      <c r="A568" s="45"/>
      <c r="B568" s="45"/>
    </row>
    <row r="569" spans="1:2" ht="12.75">
      <c r="A569" s="45"/>
      <c r="B569" s="45"/>
    </row>
    <row r="570" spans="1:2" ht="12.75">
      <c r="A570" s="45"/>
      <c r="B570" s="45"/>
    </row>
    <row r="571" spans="1:2" ht="12.75">
      <c r="A571" s="45"/>
      <c r="B571" s="45"/>
    </row>
    <row r="572" spans="1:2" ht="12.75">
      <c r="A572" s="45"/>
      <c r="B572" s="45"/>
    </row>
    <row r="573" spans="1:2" ht="12.75">
      <c r="A573" s="45"/>
      <c r="B573" s="45"/>
    </row>
    <row r="574" spans="1:2" ht="12.75">
      <c r="A574" s="45"/>
      <c r="B574" s="45"/>
    </row>
    <row r="575" spans="1:2" ht="12.75">
      <c r="A575" s="45"/>
      <c r="B575" s="45"/>
    </row>
    <row r="576" spans="1:2" ht="12.75">
      <c r="A576" s="45"/>
      <c r="B576" s="45"/>
    </row>
    <row r="577" spans="1:2" ht="12.75">
      <c r="A577" s="45"/>
      <c r="B577" s="45"/>
    </row>
    <row r="578" spans="1:2" ht="12.75">
      <c r="A578" s="45"/>
      <c r="B578" s="45"/>
    </row>
    <row r="579" spans="1:2" ht="12.75">
      <c r="A579" s="45"/>
      <c r="B579" s="45"/>
    </row>
    <row r="580" spans="1:2" ht="12.75">
      <c r="A580" s="45"/>
      <c r="B580" s="45"/>
    </row>
    <row r="581" spans="1:2" ht="12.75">
      <c r="A581" s="45"/>
      <c r="B581" s="45"/>
    </row>
    <row r="582" spans="1:2" ht="12.75">
      <c r="A582" s="45"/>
      <c r="B582" s="45"/>
    </row>
    <row r="583" spans="1:2" ht="12.75">
      <c r="A583" s="45"/>
      <c r="B583" s="45"/>
    </row>
    <row r="584" spans="1:2" ht="12.75">
      <c r="A584" s="45"/>
      <c r="B584" s="45"/>
    </row>
    <row r="585" spans="1:2" ht="12.75">
      <c r="A585" s="45"/>
      <c r="B585" s="45"/>
    </row>
    <row r="586" spans="1:2" ht="12.75">
      <c r="A586" s="45"/>
      <c r="B586" s="45"/>
    </row>
    <row r="587" spans="1:2" ht="12.75">
      <c r="A587" s="45"/>
      <c r="B587" s="45"/>
    </row>
    <row r="588" spans="1:2" ht="12.75">
      <c r="A588" s="45"/>
      <c r="B588" s="45"/>
    </row>
    <row r="589" spans="1:2" ht="12.75">
      <c r="A589" s="45"/>
      <c r="B589" s="45"/>
    </row>
    <row r="590" spans="1:2" ht="12.75">
      <c r="A590" s="45"/>
      <c r="B590" s="45"/>
    </row>
    <row r="591" spans="1:2" ht="12.75">
      <c r="A591" s="45"/>
      <c r="B591" s="45"/>
    </row>
    <row r="592" spans="1:2" ht="12.75">
      <c r="A592" s="45"/>
      <c r="B592" s="45"/>
    </row>
    <row r="593" spans="1:2" ht="12.75">
      <c r="A593" s="45"/>
      <c r="B593" s="45"/>
    </row>
    <row r="594" spans="1:2" ht="12.75">
      <c r="A594" s="45"/>
      <c r="B594" s="45"/>
    </row>
    <row r="595" spans="1:2" ht="12.75">
      <c r="A595" s="45"/>
      <c r="B595" s="45"/>
    </row>
    <row r="596" spans="1:2" ht="12.75">
      <c r="A596" s="45"/>
      <c r="B596" s="45"/>
    </row>
    <row r="597" spans="1:2" ht="12.75">
      <c r="A597" s="45"/>
      <c r="B597" s="45"/>
    </row>
    <row r="598" spans="1:2" ht="12.75">
      <c r="A598" s="45"/>
      <c r="B598" s="45"/>
    </row>
    <row r="599" spans="1:2" ht="12.75">
      <c r="A599" s="45"/>
      <c r="B599" s="45"/>
    </row>
    <row r="600" spans="1:2" ht="12.75">
      <c r="A600" s="45"/>
      <c r="B600" s="45"/>
    </row>
    <row r="601" spans="1:2" ht="12.75">
      <c r="A601" s="45"/>
      <c r="B601" s="45"/>
    </row>
    <row r="602" spans="1:2" ht="12.75">
      <c r="A602" s="45"/>
      <c r="B602" s="45"/>
    </row>
    <row r="603" spans="1:2" ht="12.75">
      <c r="A603" s="45"/>
      <c r="B603" s="45"/>
    </row>
    <row r="604" spans="1:2" ht="12.75">
      <c r="A604" s="45"/>
      <c r="B604" s="45"/>
    </row>
    <row r="605" spans="1:2" ht="12.75">
      <c r="A605" s="45"/>
      <c r="B605" s="45"/>
    </row>
    <row r="606" spans="1:2" ht="12.75">
      <c r="A606" s="45"/>
      <c r="B606" s="45"/>
    </row>
    <row r="607" spans="1:2" ht="12.75">
      <c r="A607" s="45"/>
      <c r="B607" s="45"/>
    </row>
    <row r="608" spans="1:2" ht="12.75">
      <c r="A608" s="45"/>
      <c r="B608" s="45"/>
    </row>
    <row r="609" spans="1:2" ht="12.75">
      <c r="A609" s="45"/>
      <c r="B609" s="45"/>
    </row>
    <row r="610" spans="1:2" ht="12.75">
      <c r="A610" s="45"/>
      <c r="B610" s="45"/>
    </row>
    <row r="611" spans="1:2" ht="12.75">
      <c r="A611" s="45"/>
      <c r="B611" s="45"/>
    </row>
    <row r="612" spans="1:2" ht="12.75">
      <c r="A612" s="45"/>
      <c r="B612" s="45"/>
    </row>
    <row r="613" spans="1:2" ht="12.75">
      <c r="A613" s="45"/>
      <c r="B613" s="45"/>
    </row>
    <row r="614" spans="1:2" ht="12.75">
      <c r="A614" s="45"/>
      <c r="B614" s="45"/>
    </row>
    <row r="615" spans="1:2" ht="12.75">
      <c r="A615" s="45"/>
      <c r="B615" s="45"/>
    </row>
    <row r="616" spans="1:2" ht="12.75">
      <c r="A616" s="45"/>
      <c r="B616" s="45"/>
    </row>
    <row r="617" spans="1:2" ht="12.75">
      <c r="A617" s="45"/>
      <c r="B617" s="45"/>
    </row>
    <row r="618" spans="1:2" ht="12.75">
      <c r="A618" s="45"/>
      <c r="B618" s="45"/>
    </row>
    <row r="619" spans="1:2" ht="12.75">
      <c r="A619" s="45"/>
      <c r="B619" s="45"/>
    </row>
    <row r="620" spans="1:2" ht="12.75">
      <c r="A620" s="45"/>
      <c r="B620" s="45"/>
    </row>
    <row r="621" spans="1:2" ht="12.75">
      <c r="A621" s="45"/>
      <c r="B621" s="45"/>
    </row>
    <row r="622" spans="1:2" ht="12.75">
      <c r="A622" s="45"/>
      <c r="B622" s="45"/>
    </row>
    <row r="623" spans="1:2" ht="12.75">
      <c r="A623" s="45"/>
      <c r="B623" s="45"/>
    </row>
    <row r="624" spans="1:2" ht="12.75">
      <c r="A624" s="45"/>
      <c r="B624" s="45"/>
    </row>
    <row r="625" spans="1:2" ht="12.75">
      <c r="A625" s="45"/>
      <c r="B625" s="45"/>
    </row>
    <row r="626" spans="1:2" ht="12.75">
      <c r="A626" s="45"/>
      <c r="B626" s="45"/>
    </row>
    <row r="627" spans="1:2" ht="12.75">
      <c r="A627" s="45"/>
      <c r="B627" s="45"/>
    </row>
    <row r="628" spans="1:2" ht="12.75">
      <c r="A628" s="45"/>
      <c r="B628" s="45"/>
    </row>
    <row r="629" spans="1:2" ht="12.75">
      <c r="A629" s="45"/>
      <c r="B629" s="45"/>
    </row>
    <row r="630" spans="1:2" ht="12.75">
      <c r="A630" s="45"/>
      <c r="B630" s="45"/>
    </row>
    <row r="631" spans="1:2" ht="12.75">
      <c r="A631" s="45"/>
      <c r="B631" s="45"/>
    </row>
    <row r="632" spans="1:2" ht="12.75">
      <c r="A632" s="45"/>
      <c r="B632" s="45"/>
    </row>
    <row r="633" spans="1:2" ht="12.75">
      <c r="A633" s="45"/>
      <c r="B633" s="45"/>
    </row>
    <row r="634" spans="1:2" ht="12.75">
      <c r="A634" s="45"/>
      <c r="B634" s="45"/>
    </row>
    <row r="635" spans="1:2" ht="12.75">
      <c r="A635" s="45"/>
      <c r="B635" s="45"/>
    </row>
    <row r="636" spans="1:2" ht="12.75">
      <c r="A636" s="45"/>
      <c r="B636" s="45"/>
    </row>
    <row r="637" spans="1:2" ht="12.75">
      <c r="A637" s="45"/>
      <c r="B637" s="45"/>
    </row>
    <row r="638" spans="1:2" ht="12.75">
      <c r="A638" s="45"/>
      <c r="B638" s="45"/>
    </row>
    <row r="639" spans="1:2" ht="12.75">
      <c r="A639" s="45"/>
      <c r="B639" s="45"/>
    </row>
    <row r="640" spans="1:2" ht="12.75">
      <c r="A640" s="45"/>
      <c r="B640" s="45"/>
    </row>
    <row r="641" spans="1:2" ht="12.75">
      <c r="A641" s="45"/>
      <c r="B641" s="45"/>
    </row>
    <row r="642" spans="1:2" ht="12.75">
      <c r="A642" s="45"/>
      <c r="B642" s="45"/>
    </row>
    <row r="643" spans="1:2" ht="12.75">
      <c r="A643" s="45"/>
      <c r="B643" s="45"/>
    </row>
    <row r="644" spans="1:2" ht="12.75">
      <c r="A644" s="45"/>
      <c r="B644" s="45"/>
    </row>
    <row r="645" spans="1:2" ht="12.75">
      <c r="A645" s="45"/>
      <c r="B645" s="45"/>
    </row>
    <row r="646" spans="1:2" ht="12.75">
      <c r="A646" s="45"/>
      <c r="B646" s="45"/>
    </row>
    <row r="647" spans="1:2" ht="12.75">
      <c r="A647" s="45"/>
      <c r="B647" s="45"/>
    </row>
    <row r="648" spans="1:2" ht="12.75">
      <c r="A648" s="45"/>
      <c r="B648" s="45"/>
    </row>
    <row r="649" spans="1:2" ht="12.75">
      <c r="A649" s="45"/>
      <c r="B649" s="45"/>
    </row>
    <row r="650" spans="1:2" ht="12.75">
      <c r="A650" s="45"/>
      <c r="B650" s="45"/>
    </row>
    <row r="651" spans="1:2" ht="12.75">
      <c r="A651" s="45"/>
      <c r="B651" s="45"/>
    </row>
    <row r="652" spans="1:2" ht="12.75">
      <c r="A652" s="45"/>
      <c r="B652" s="45"/>
    </row>
    <row r="653" spans="1:2" ht="12.75">
      <c r="A653" s="45"/>
      <c r="B653" s="45"/>
    </row>
    <row r="654" spans="1:2" ht="12.75">
      <c r="A654" s="45"/>
      <c r="B654" s="45"/>
    </row>
    <row r="655" spans="1:2" ht="12.75">
      <c r="A655" s="45"/>
      <c r="B655" s="45"/>
    </row>
    <row r="656" spans="1:2" ht="12.75">
      <c r="A656" s="45"/>
      <c r="B656" s="45"/>
    </row>
    <row r="657" spans="1:2" ht="12.75">
      <c r="A657" s="45"/>
      <c r="B657" s="45"/>
    </row>
    <row r="658" spans="1:2" ht="12.75">
      <c r="A658" s="45"/>
      <c r="B658" s="45"/>
    </row>
    <row r="659" spans="1:2" ht="12.75">
      <c r="A659" s="45"/>
      <c r="B659" s="45"/>
    </row>
    <row r="660" spans="1:2" ht="12.75">
      <c r="A660" s="45"/>
      <c r="B660" s="45"/>
    </row>
    <row r="661" spans="1:2" ht="12.75">
      <c r="A661" s="45"/>
      <c r="B661" s="45"/>
    </row>
    <row r="662" spans="1:2" ht="12.75">
      <c r="A662" s="45"/>
      <c r="B662" s="45"/>
    </row>
    <row r="663" spans="1:2" ht="12.75">
      <c r="A663" s="45"/>
      <c r="B663" s="45"/>
    </row>
    <row r="664" spans="1:2" ht="12.75">
      <c r="A664" s="45"/>
      <c r="B664" s="45"/>
    </row>
    <row r="665" spans="1:2" ht="12.75">
      <c r="A665" s="45"/>
      <c r="B665" s="45"/>
    </row>
    <row r="666" spans="1:2" ht="12.75">
      <c r="A666" s="45"/>
      <c r="B666" s="45"/>
    </row>
    <row r="667" spans="1:2" ht="12.75">
      <c r="A667" s="45"/>
      <c r="B667" s="45"/>
    </row>
    <row r="668" spans="1:2" ht="12.75">
      <c r="A668" s="45"/>
      <c r="B668" s="45"/>
    </row>
    <row r="669" spans="1:2" ht="12.75">
      <c r="A669" s="45"/>
      <c r="B669" s="45"/>
    </row>
    <row r="670" spans="1:2" ht="12.75">
      <c r="A670" s="45"/>
      <c r="B670" s="45"/>
    </row>
    <row r="671" spans="1:2" ht="12.75">
      <c r="A671" s="45"/>
      <c r="B671" s="45"/>
    </row>
    <row r="672" spans="1:2" ht="12.75">
      <c r="A672" s="45"/>
      <c r="B672" s="45"/>
    </row>
    <row r="673" spans="1:2" ht="12.75">
      <c r="A673" s="45"/>
      <c r="B673" s="45"/>
    </row>
    <row r="674" spans="1:2" ht="12.75">
      <c r="A674" s="45"/>
      <c r="B674" s="45"/>
    </row>
    <row r="675" spans="1:2" ht="12.75">
      <c r="A675" s="45"/>
      <c r="B675" s="45"/>
    </row>
    <row r="676" spans="1:2" ht="12.75">
      <c r="A676" s="45"/>
      <c r="B676" s="45"/>
    </row>
    <row r="677" spans="1:2" ht="12.75">
      <c r="A677" s="45"/>
      <c r="B677" s="45"/>
    </row>
    <row r="678" spans="1:2" ht="12.75">
      <c r="A678" s="45"/>
      <c r="B678" s="45"/>
    </row>
    <row r="679" spans="1:2" ht="12.75">
      <c r="A679" s="45"/>
      <c r="B679" s="45"/>
    </row>
    <row r="680" spans="1:2" ht="12.75">
      <c r="A680" s="45"/>
      <c r="B680" s="45"/>
    </row>
    <row r="681" spans="1:2" ht="12.75">
      <c r="A681" s="45"/>
      <c r="B681" s="45"/>
    </row>
    <row r="682" spans="1:2" ht="12.75">
      <c r="A682" s="45"/>
      <c r="B682" s="45"/>
    </row>
    <row r="683" spans="1:2" ht="12.75">
      <c r="A683" s="45"/>
      <c r="B683" s="45"/>
    </row>
    <row r="684" spans="1:2" ht="12.75">
      <c r="A684" s="45"/>
      <c r="B684" s="45"/>
    </row>
    <row r="685" spans="1:2" ht="12.75">
      <c r="A685" s="45"/>
      <c r="B685" s="45"/>
    </row>
    <row r="686" spans="1:2" ht="12.75">
      <c r="A686" s="45"/>
      <c r="B686" s="45"/>
    </row>
    <row r="687" spans="1:2" ht="12.75">
      <c r="A687" s="45"/>
      <c r="B687" s="45"/>
    </row>
    <row r="688" spans="1:2" ht="12.75">
      <c r="A688" s="45"/>
      <c r="B688" s="45"/>
    </row>
    <row r="689" spans="1:2" ht="12.75">
      <c r="A689" s="45"/>
      <c r="B689" s="45"/>
    </row>
    <row r="690" spans="1:2" ht="12.75">
      <c r="A690" s="45"/>
      <c r="B690" s="45"/>
    </row>
    <row r="691" spans="1:2" ht="12.75">
      <c r="A691" s="45"/>
      <c r="B691" s="45"/>
    </row>
    <row r="692" spans="1:2" ht="12.75">
      <c r="A692" s="45"/>
      <c r="B692" s="45"/>
    </row>
    <row r="693" spans="1:2" ht="12.75">
      <c r="A693" s="45"/>
      <c r="B693" s="45"/>
    </row>
    <row r="694" spans="1:2" ht="12.75">
      <c r="A694" s="45"/>
      <c r="B694" s="45"/>
    </row>
    <row r="695" spans="1:2" ht="12.75">
      <c r="A695" s="45"/>
      <c r="B695" s="45"/>
    </row>
    <row r="696" spans="1:2" ht="12.75">
      <c r="A696" s="45"/>
      <c r="B696" s="45"/>
    </row>
    <row r="697" spans="1:2" ht="12.75">
      <c r="A697" s="45"/>
      <c r="B697" s="45"/>
    </row>
    <row r="698" spans="1:2" ht="12.75">
      <c r="A698" s="45"/>
      <c r="B698" s="45"/>
    </row>
    <row r="699" spans="1:2" ht="12.75">
      <c r="A699" s="45"/>
      <c r="B699" s="45"/>
    </row>
    <row r="700" spans="1:2" ht="12.75">
      <c r="A700" s="45"/>
      <c r="B700" s="45"/>
    </row>
    <row r="701" spans="1:2" ht="12.75">
      <c r="A701" s="45"/>
      <c r="B701" s="45"/>
    </row>
    <row r="702" spans="1:2" ht="12.75">
      <c r="A702" s="45"/>
      <c r="B702" s="45"/>
    </row>
    <row r="703" spans="1:2" ht="12.75">
      <c r="A703" s="45"/>
      <c r="B703" s="45"/>
    </row>
    <row r="704" spans="1:2" ht="12.75">
      <c r="A704" s="45"/>
      <c r="B704" s="45"/>
    </row>
    <row r="705" spans="1:2" ht="12.75">
      <c r="A705" s="45"/>
      <c r="B705" s="45"/>
    </row>
    <row r="706" spans="1:2" ht="12.75">
      <c r="A706" s="45"/>
      <c r="B706" s="45"/>
    </row>
    <row r="707" spans="1:2" ht="12.75">
      <c r="A707" s="45"/>
      <c r="B707" s="45"/>
    </row>
    <row r="708" spans="1:2" ht="12.75">
      <c r="A708" s="45"/>
      <c r="B708" s="45"/>
    </row>
    <row r="709" spans="1:2" ht="12.75">
      <c r="A709" s="45"/>
      <c r="B709" s="45"/>
    </row>
    <row r="710" spans="1:2" ht="12.75">
      <c r="A710" s="45"/>
      <c r="B710" s="45"/>
    </row>
    <row r="711" spans="1:2" ht="12.75">
      <c r="A711" s="45"/>
      <c r="B711" s="45"/>
    </row>
    <row r="712" spans="1:2" ht="12.75">
      <c r="A712" s="45"/>
      <c r="B712" s="45"/>
    </row>
    <row r="713" spans="1:2" ht="12.75">
      <c r="A713" s="45"/>
      <c r="B713" s="45"/>
    </row>
    <row r="714" spans="1:2" ht="12.75">
      <c r="A714" s="45"/>
      <c r="B714" s="45"/>
    </row>
    <row r="715" spans="1:2" ht="12.75">
      <c r="A715" s="45"/>
      <c r="B715" s="45"/>
    </row>
    <row r="716" spans="1:2" ht="12.75">
      <c r="A716" s="45"/>
      <c r="B716" s="45"/>
    </row>
    <row r="717" spans="1:2" ht="12.75">
      <c r="A717" s="45"/>
      <c r="B717" s="45"/>
    </row>
    <row r="718" spans="1:2" ht="12.75">
      <c r="A718" s="45"/>
      <c r="B718" s="45"/>
    </row>
    <row r="719" spans="1:2" ht="12.75">
      <c r="A719" s="45"/>
      <c r="B719" s="45"/>
    </row>
    <row r="720" spans="1:2" ht="12.75">
      <c r="A720" s="45"/>
      <c r="B720" s="45"/>
    </row>
    <row r="721" spans="1:2" ht="12.75">
      <c r="A721" s="45"/>
      <c r="B721" s="45"/>
    </row>
    <row r="722" spans="1:2" ht="12.75">
      <c r="A722" s="45"/>
      <c r="B722" s="45"/>
    </row>
    <row r="723" spans="1:2" ht="12.75">
      <c r="A723" s="45"/>
      <c r="B723" s="45"/>
    </row>
    <row r="724" spans="1:2" ht="12.75">
      <c r="A724" s="45"/>
      <c r="B724" s="45"/>
    </row>
    <row r="725" spans="1:2" ht="12.75">
      <c r="A725" s="45"/>
      <c r="B725" s="45"/>
    </row>
    <row r="726" spans="1:2" ht="12.75">
      <c r="A726" s="45"/>
      <c r="B726" s="45"/>
    </row>
    <row r="727" spans="1:2" ht="12.75">
      <c r="A727" s="45"/>
      <c r="B727" s="45"/>
    </row>
    <row r="728" spans="1:2" ht="12.75">
      <c r="A728" s="45"/>
      <c r="B728" s="45"/>
    </row>
    <row r="729" spans="1:2" ht="12.75">
      <c r="A729" s="45"/>
      <c r="B729" s="45"/>
    </row>
    <row r="730" spans="1:2" ht="12.75">
      <c r="A730" s="45"/>
      <c r="B730" s="45"/>
    </row>
    <row r="731" spans="1:2" ht="12.75">
      <c r="A731" s="45"/>
      <c r="B731" s="45"/>
    </row>
    <row r="732" spans="1:2" ht="12.75">
      <c r="A732" s="45"/>
      <c r="B732" s="45"/>
    </row>
    <row r="733" spans="1:2" ht="12.75">
      <c r="A733" s="45"/>
      <c r="B733" s="45"/>
    </row>
    <row r="734" spans="1:2" ht="12.75">
      <c r="A734" s="45"/>
      <c r="B734" s="45"/>
    </row>
    <row r="735" spans="1:2" ht="12.75">
      <c r="A735" s="45"/>
      <c r="B735" s="45"/>
    </row>
    <row r="736" spans="1:2" ht="12.75">
      <c r="A736" s="45"/>
      <c r="B736" s="45"/>
    </row>
    <row r="737" spans="1:2" ht="12.75">
      <c r="A737" s="45"/>
      <c r="B737" s="45"/>
    </row>
    <row r="738" spans="1:2" ht="12.75">
      <c r="A738" s="45"/>
      <c r="B738" s="45"/>
    </row>
    <row r="739" spans="1:2" ht="12.75">
      <c r="A739" s="45"/>
      <c r="B739" s="45"/>
    </row>
    <row r="740" spans="1:2" ht="12.75">
      <c r="A740" s="45"/>
      <c r="B740" s="45"/>
    </row>
    <row r="741" spans="1:2" ht="12.75">
      <c r="A741" s="45"/>
      <c r="B741" s="45"/>
    </row>
    <row r="742" spans="1:2" ht="12.75">
      <c r="A742" s="45"/>
      <c r="B742" s="45"/>
    </row>
    <row r="743" spans="1:2" ht="12.75">
      <c r="A743" s="45"/>
      <c r="B743" s="45"/>
    </row>
    <row r="744" spans="1:2" ht="12.75">
      <c r="A744" s="45"/>
      <c r="B744" s="45"/>
    </row>
    <row r="745" spans="1:2" ht="12.75">
      <c r="A745" s="45"/>
      <c r="B745" s="45"/>
    </row>
    <row r="746" spans="1:2" ht="12.75">
      <c r="A746" s="45"/>
      <c r="B746" s="45"/>
    </row>
    <row r="747" spans="1:2" ht="12.75">
      <c r="A747" s="45"/>
      <c r="B747" s="45"/>
    </row>
    <row r="748" spans="1:2" ht="12.75">
      <c r="A748" s="45"/>
      <c r="B748" s="45"/>
    </row>
    <row r="749" spans="1:2" ht="12.75">
      <c r="A749" s="45"/>
      <c r="B749" s="45"/>
    </row>
    <row r="750" spans="1:2" ht="12.75">
      <c r="A750" s="45"/>
      <c r="B750" s="45"/>
    </row>
    <row r="751" spans="1:2" ht="12.75">
      <c r="A751" s="45"/>
      <c r="B751" s="45"/>
    </row>
    <row r="752" spans="1:2" ht="12.75">
      <c r="A752" s="45"/>
      <c r="B752" s="45"/>
    </row>
    <row r="753" spans="1:2" ht="12.75">
      <c r="A753" s="45"/>
      <c r="B753" s="45"/>
    </row>
    <row r="754" spans="1:2" ht="12.75">
      <c r="A754" s="45"/>
      <c r="B754" s="45"/>
    </row>
    <row r="755" spans="1:2" ht="12.75">
      <c r="A755" s="45"/>
      <c r="B755" s="45"/>
    </row>
    <row r="756" spans="1:2" ht="12.75">
      <c r="A756" s="45"/>
      <c r="B756" s="45"/>
    </row>
    <row r="757" spans="1:2" ht="12.75">
      <c r="A757" s="45"/>
      <c r="B757" s="45"/>
    </row>
    <row r="758" spans="1:2" ht="12.75">
      <c r="A758" s="45"/>
      <c r="B758" s="45"/>
    </row>
    <row r="759" spans="1:2" ht="12.75">
      <c r="A759" s="45"/>
      <c r="B759" s="45"/>
    </row>
    <row r="760" spans="1:2" ht="12.75">
      <c r="A760" s="45"/>
      <c r="B760" s="45"/>
    </row>
    <row r="761" spans="1:2" ht="12.75">
      <c r="A761" s="45"/>
      <c r="B761" s="45"/>
    </row>
    <row r="762" spans="1:2" ht="12.75">
      <c r="A762" s="45"/>
      <c r="B762" s="45"/>
    </row>
    <row r="763" spans="1:2" ht="12.75">
      <c r="A763" s="45"/>
      <c r="B763" s="45"/>
    </row>
    <row r="764" spans="1:2" ht="12.75">
      <c r="A764" s="45"/>
      <c r="B764" s="45"/>
    </row>
    <row r="765" spans="1:2" ht="12.75">
      <c r="A765" s="45"/>
      <c r="B765" s="45"/>
    </row>
    <row r="766" spans="1:2" ht="12.75">
      <c r="A766" s="45"/>
      <c r="B766" s="45"/>
    </row>
    <row r="767" spans="1:2" ht="12.75">
      <c r="A767" s="45"/>
      <c r="B767" s="45"/>
    </row>
    <row r="768" spans="1:2" ht="12.75">
      <c r="A768" s="45"/>
      <c r="B768" s="45"/>
    </row>
    <row r="769" spans="1:2" ht="12.75">
      <c r="A769" s="45"/>
      <c r="B769" s="45"/>
    </row>
    <row r="770" spans="1:2" ht="12.75">
      <c r="A770" s="45"/>
      <c r="B770" s="45"/>
    </row>
    <row r="771" spans="1:2" ht="12.75">
      <c r="A771" s="45"/>
      <c r="B771" s="45"/>
    </row>
    <row r="772" spans="1:2" ht="12.75">
      <c r="A772" s="45"/>
      <c r="B772" s="45"/>
    </row>
    <row r="773" spans="1:2" ht="12.75">
      <c r="A773" s="45"/>
      <c r="B773" s="45"/>
    </row>
    <row r="774" spans="1:2" ht="12.75">
      <c r="A774" s="45"/>
      <c r="B774" s="45"/>
    </row>
    <row r="775" spans="1:2" ht="12.75">
      <c r="A775" s="45"/>
      <c r="B775" s="45"/>
    </row>
    <row r="776" spans="1:2" ht="12.75">
      <c r="A776" s="45"/>
      <c r="B776" s="45"/>
    </row>
    <row r="777" spans="1:2" ht="12.75">
      <c r="A777" s="45"/>
      <c r="B777" s="45"/>
    </row>
    <row r="778" spans="1:2" ht="12.75">
      <c r="A778" s="45"/>
      <c r="B778" s="45"/>
    </row>
    <row r="779" spans="1:2" ht="12.75">
      <c r="A779" s="45"/>
      <c r="B779" s="45"/>
    </row>
    <row r="780" spans="1:2" ht="12.75">
      <c r="A780" s="45"/>
      <c r="B780" s="45"/>
    </row>
    <row r="781" spans="1:2" ht="12.75">
      <c r="A781" s="45"/>
      <c r="B781" s="45"/>
    </row>
    <row r="782" spans="1:2" ht="12.75">
      <c r="A782" s="45"/>
      <c r="B782" s="45"/>
    </row>
    <row r="783" spans="1:2" ht="12.75">
      <c r="A783" s="45"/>
      <c r="B783" s="45"/>
    </row>
    <row r="784" spans="1:2" ht="12.75">
      <c r="A784" s="45"/>
      <c r="B784" s="45"/>
    </row>
    <row r="785" spans="1:2" ht="12.75">
      <c r="A785" s="45"/>
      <c r="B785" s="45"/>
    </row>
    <row r="786" spans="1:2" ht="12.75">
      <c r="A786" s="45"/>
      <c r="B786" s="45"/>
    </row>
    <row r="787" spans="1:2" ht="12.75">
      <c r="A787" s="45"/>
      <c r="B787" s="45"/>
    </row>
    <row r="788" spans="1:2" ht="12.75">
      <c r="A788" s="45"/>
      <c r="B788" s="45"/>
    </row>
  </sheetData>
  <mergeCells count="6">
    <mergeCell ref="A224:B224"/>
    <mergeCell ref="C204:P204"/>
    <mergeCell ref="C5:P5"/>
    <mergeCell ref="C57:P57"/>
    <mergeCell ref="C106:P106"/>
    <mergeCell ref="C156:P156"/>
  </mergeCells>
  <hyperlinks>
    <hyperlink ref="B171" r:id="rId1" display="http://www.csia.in/NewsDocs/EOI for Airport Security Systems.pdf"/>
  </hyperlink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F19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7" customWidth="1"/>
    <col min="2" max="2" width="21.8515625" style="4" customWidth="1"/>
    <col min="3" max="4" width="21.8515625" style="7" customWidth="1"/>
    <col min="5" max="5" width="21.8515625" style="4" customWidth="1"/>
    <col min="6" max="6" width="7.421875" style="191" customWidth="1"/>
    <col min="7" max="24" width="9.140625" style="3" customWidth="1"/>
    <col min="25" max="16384" width="9.140625" style="4" customWidth="1"/>
  </cols>
  <sheetData>
    <row r="1" ht="18.75">
      <c r="A1" s="6" t="s">
        <v>391</v>
      </c>
    </row>
    <row r="2" ht="12.75">
      <c r="A2" s="12" t="s">
        <v>392</v>
      </c>
    </row>
    <row r="3" ht="9.75" customHeight="1" thickBot="1"/>
    <row r="4" spans="2:6" ht="30" customHeight="1" thickBot="1">
      <c r="B4" s="234" t="s">
        <v>393</v>
      </c>
      <c r="C4" s="234" t="s">
        <v>394</v>
      </c>
      <c r="D4" s="234" t="s">
        <v>395</v>
      </c>
      <c r="E4" s="234" t="s">
        <v>396</v>
      </c>
      <c r="F4" s="13"/>
    </row>
    <row r="5" spans="1:6" s="9" customFormat="1" ht="30" customHeight="1">
      <c r="A5" s="491" t="s">
        <v>33</v>
      </c>
      <c r="B5" s="275">
        <v>15012217</v>
      </c>
      <c r="C5" s="272">
        <v>17045815</v>
      </c>
      <c r="D5" s="278">
        <v>19827458</v>
      </c>
      <c r="E5" s="275">
        <v>21566111</v>
      </c>
      <c r="F5" s="193"/>
    </row>
    <row r="6" spans="1:6" s="9" customFormat="1" ht="30" customHeight="1">
      <c r="A6" s="492" t="s">
        <v>45</v>
      </c>
      <c r="B6" s="276">
        <v>13254450</v>
      </c>
      <c r="C6" s="273">
        <v>15139689</v>
      </c>
      <c r="D6" s="279">
        <v>19528163</v>
      </c>
      <c r="E6" s="276">
        <v>22095538</v>
      </c>
      <c r="F6" s="193"/>
    </row>
    <row r="7" spans="1:6" s="9" customFormat="1" ht="30" customHeight="1">
      <c r="A7" s="492" t="s">
        <v>34</v>
      </c>
      <c r="B7" s="276">
        <v>16795720</v>
      </c>
      <c r="C7" s="273">
        <v>18837850</v>
      </c>
      <c r="D7" s="279">
        <v>26317503</v>
      </c>
      <c r="E7" s="276">
        <v>30311595</v>
      </c>
      <c r="F7" s="193"/>
    </row>
    <row r="8" spans="1:6" s="9" customFormat="1" ht="30" customHeight="1">
      <c r="A8" s="492" t="s">
        <v>35</v>
      </c>
      <c r="B8" s="276">
        <v>18221679</v>
      </c>
      <c r="C8" s="273">
        <v>21239511</v>
      </c>
      <c r="D8" s="279">
        <v>26627379</v>
      </c>
      <c r="E8" s="276">
        <v>29435600</v>
      </c>
      <c r="F8" s="193"/>
    </row>
    <row r="9" spans="1:6" s="9" customFormat="1" ht="30" customHeight="1">
      <c r="A9" s="492" t="s">
        <v>36</v>
      </c>
      <c r="B9" s="276">
        <v>15898607</v>
      </c>
      <c r="C9" s="273">
        <v>20381506</v>
      </c>
      <c r="D9" s="279">
        <v>27657099</v>
      </c>
      <c r="E9" s="276">
        <v>29100486</v>
      </c>
      <c r="F9" s="193"/>
    </row>
    <row r="10" spans="1:6" s="9" customFormat="1" ht="30" customHeight="1">
      <c r="A10" s="492" t="s">
        <v>37</v>
      </c>
      <c r="B10" s="276">
        <v>21177001</v>
      </c>
      <c r="C10" s="273">
        <v>25034968</v>
      </c>
      <c r="D10" s="279">
        <v>32290576</v>
      </c>
      <c r="E10" s="276">
        <v>33076286</v>
      </c>
      <c r="F10" s="193"/>
    </row>
    <row r="11" spans="1:6" s="9" customFormat="1" ht="30" customHeight="1">
      <c r="A11" s="492" t="s">
        <v>38</v>
      </c>
      <c r="B11" s="276">
        <v>22850179</v>
      </c>
      <c r="C11" s="273">
        <v>26454896</v>
      </c>
      <c r="D11" s="279">
        <v>14008485</v>
      </c>
      <c r="E11" s="276">
        <v>36221107</v>
      </c>
      <c r="F11" s="88"/>
    </row>
    <row r="12" spans="1:6" s="9" customFormat="1" ht="30" customHeight="1">
      <c r="A12" s="492" t="s">
        <v>39</v>
      </c>
      <c r="B12" s="276">
        <v>22088512</v>
      </c>
      <c r="C12" s="273">
        <v>26752758</v>
      </c>
      <c r="D12" s="279">
        <v>5631068</v>
      </c>
      <c r="E12" s="276">
        <v>37959003</v>
      </c>
      <c r="F12" s="559"/>
    </row>
    <row r="13" spans="1:6" s="9" customFormat="1" ht="30" customHeight="1">
      <c r="A13" s="492" t="s">
        <v>40</v>
      </c>
      <c r="B13" s="276">
        <v>22752247</v>
      </c>
      <c r="C13" s="273">
        <v>26560351</v>
      </c>
      <c r="D13" s="279">
        <v>22222225</v>
      </c>
      <c r="E13" s="276">
        <v>28958365</v>
      </c>
      <c r="F13" s="88"/>
    </row>
    <row r="14" spans="1:6" s="9" customFormat="1" ht="30" customHeight="1">
      <c r="A14" s="492" t="s">
        <v>41</v>
      </c>
      <c r="B14" s="276">
        <v>18749980</v>
      </c>
      <c r="C14" s="273">
        <v>20954663</v>
      </c>
      <c r="D14" s="279">
        <v>23243962</v>
      </c>
      <c r="E14" s="276">
        <v>32261906</v>
      </c>
      <c r="F14" s="193"/>
    </row>
    <row r="15" spans="1:6" s="9" customFormat="1" ht="30" customHeight="1">
      <c r="A15" s="492" t="s">
        <v>42</v>
      </c>
      <c r="B15" s="276">
        <v>16940683</v>
      </c>
      <c r="C15" s="273">
        <v>22044581</v>
      </c>
      <c r="D15" s="279">
        <v>24582336</v>
      </c>
      <c r="E15" s="276">
        <v>32296633.63</v>
      </c>
      <c r="F15" s="193"/>
    </row>
    <row r="16" spans="1:6" s="9" customFormat="1" ht="30" customHeight="1" thickBot="1">
      <c r="A16" s="493" t="s">
        <v>43</v>
      </c>
      <c r="B16" s="489">
        <v>20348492</v>
      </c>
      <c r="C16" s="274">
        <v>23516345</v>
      </c>
      <c r="D16" s="228">
        <v>23520956</v>
      </c>
      <c r="E16" s="277">
        <v>28036364.59</v>
      </c>
      <c r="F16" s="193"/>
    </row>
    <row r="17" spans="1:6" s="9" customFormat="1" ht="30" customHeight="1" thickBot="1">
      <c r="A17" s="490" t="s">
        <v>44</v>
      </c>
      <c r="B17" s="280">
        <f>SUM(B5:B16)</f>
        <v>224089767</v>
      </c>
      <c r="C17" s="280">
        <f>SUM(C5:C16)</f>
        <v>263962933</v>
      </c>
      <c r="D17" s="280">
        <f>SUM(D5:D16)</f>
        <v>265457210</v>
      </c>
      <c r="E17" s="280">
        <f>SUM(E5:E16)</f>
        <v>361318995.21999997</v>
      </c>
      <c r="F17" s="193"/>
    </row>
    <row r="18" spans="1:6" s="9" customFormat="1" ht="12.75">
      <c r="A18" s="7"/>
      <c r="C18" s="7"/>
      <c r="D18" s="7"/>
      <c r="E18" s="4"/>
      <c r="F18" s="194"/>
    </row>
    <row r="19" spans="1:6" s="9" customFormat="1" ht="12.75">
      <c r="A19" s="7"/>
      <c r="C19" s="7"/>
      <c r="D19" s="7"/>
      <c r="E19" s="4"/>
      <c r="F19" s="194"/>
    </row>
  </sheetData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41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3.28125" style="30" bestFit="1" customWidth="1"/>
    <col min="3" max="3" width="10.8515625" style="30" customWidth="1"/>
    <col min="4" max="4" width="6.421875" style="1" bestFit="1" customWidth="1"/>
    <col min="5" max="5" width="6.421875" style="1" customWidth="1"/>
    <col min="6" max="6" width="6.421875" style="1" bestFit="1" customWidth="1"/>
    <col min="7" max="7" width="7.421875" style="1" bestFit="1" customWidth="1"/>
    <col min="8" max="11" width="6.421875" style="1" bestFit="1" customWidth="1"/>
    <col min="12" max="12" width="5.28125" style="1" bestFit="1" customWidth="1"/>
    <col min="13" max="14" width="6.421875" style="1" bestFit="1" customWidth="1"/>
    <col min="15" max="15" width="6.421875" style="1" customWidth="1"/>
    <col min="16" max="16" width="7.421875" style="1" bestFit="1" customWidth="1"/>
    <col min="17" max="17" width="9.140625" style="1" customWidth="1"/>
    <col min="18" max="19" width="11.140625" style="1" bestFit="1" customWidth="1"/>
    <col min="20" max="16384" width="9.140625" style="1" customWidth="1"/>
  </cols>
  <sheetData>
    <row r="1" spans="1:3" ht="18.75">
      <c r="A1" s="6" t="s">
        <v>657</v>
      </c>
      <c r="B1" s="34"/>
      <c r="C1" s="32"/>
    </row>
    <row r="2" spans="1:16" ht="12.75">
      <c r="A2" s="656" t="s">
        <v>397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</row>
    <row r="3" spans="1:16" ht="12.75">
      <c r="A3" s="4" t="s">
        <v>623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3" ht="9.75" customHeight="1" thickBot="1">
      <c r="A4" s="4"/>
      <c r="B4" s="34"/>
      <c r="C4" s="32"/>
    </row>
    <row r="5" spans="1:16" ht="15" customHeight="1" thickBot="1">
      <c r="A5" s="4"/>
      <c r="B5" s="34"/>
      <c r="C5" s="32"/>
      <c r="D5" s="579">
        <v>2007</v>
      </c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1"/>
    </row>
    <row r="6" spans="1:16" ht="48" thickBot="1">
      <c r="A6" s="10"/>
      <c r="B6" s="29"/>
      <c r="C6" s="29"/>
      <c r="D6" s="80" t="s">
        <v>33</v>
      </c>
      <c r="E6" s="82" t="s">
        <v>45</v>
      </c>
      <c r="F6" s="82" t="s">
        <v>34</v>
      </c>
      <c r="G6" s="82" t="s">
        <v>35</v>
      </c>
      <c r="H6" s="82" t="s">
        <v>36</v>
      </c>
      <c r="I6" s="82" t="s">
        <v>37</v>
      </c>
      <c r="J6" s="82" t="s">
        <v>38</v>
      </c>
      <c r="K6" s="82" t="s">
        <v>39</v>
      </c>
      <c r="L6" s="82" t="s">
        <v>40</v>
      </c>
      <c r="M6" s="82" t="s">
        <v>41</v>
      </c>
      <c r="N6" s="82" t="s">
        <v>42</v>
      </c>
      <c r="O6" s="81" t="s">
        <v>43</v>
      </c>
      <c r="P6" s="494" t="s">
        <v>44</v>
      </c>
    </row>
    <row r="7" spans="1:16" ht="30" customHeight="1">
      <c r="A7" s="665" t="s">
        <v>398</v>
      </c>
      <c r="B7" s="659" t="s">
        <v>399</v>
      </c>
      <c r="C7" s="660"/>
      <c r="D7" s="49">
        <v>46</v>
      </c>
      <c r="E7" s="50">
        <v>44</v>
      </c>
      <c r="F7" s="50">
        <v>41</v>
      </c>
      <c r="G7" s="50">
        <v>41</v>
      </c>
      <c r="H7" s="50">
        <v>42</v>
      </c>
      <c r="I7" s="50">
        <v>40</v>
      </c>
      <c r="J7" s="50">
        <v>38</v>
      </c>
      <c r="K7" s="50">
        <v>33</v>
      </c>
      <c r="L7" s="383">
        <v>31</v>
      </c>
      <c r="M7" s="50">
        <v>30</v>
      </c>
      <c r="N7" s="50">
        <v>31</v>
      </c>
      <c r="O7" s="51">
        <v>34</v>
      </c>
      <c r="P7" s="46">
        <f>SUM(D7:O7)</f>
        <v>451</v>
      </c>
    </row>
    <row r="8" spans="1:17" ht="22.5" customHeight="1">
      <c r="A8" s="657"/>
      <c r="B8" s="661" t="s">
        <v>631</v>
      </c>
      <c r="C8" s="662"/>
      <c r="D8" s="24">
        <v>5261</v>
      </c>
      <c r="E8" s="25">
        <v>4717</v>
      </c>
      <c r="F8" s="25">
        <v>5340</v>
      </c>
      <c r="G8" s="25">
        <v>4807</v>
      </c>
      <c r="H8" s="25">
        <v>5894</v>
      </c>
      <c r="I8" s="25">
        <v>5119</v>
      </c>
      <c r="J8" s="25">
        <v>5052</v>
      </c>
      <c r="K8" s="25">
        <v>4571</v>
      </c>
      <c r="L8" s="384">
        <v>3713</v>
      </c>
      <c r="M8" s="25">
        <v>3674</v>
      </c>
      <c r="N8" s="25">
        <v>3680</v>
      </c>
      <c r="O8" s="35">
        <v>3517</v>
      </c>
      <c r="P8" s="47">
        <f aca="true" t="shared" si="0" ref="P8:P16">SUM(D8:O8)</f>
        <v>55345</v>
      </c>
      <c r="Q8" s="566"/>
    </row>
    <row r="9" spans="1:17" ht="22.5" customHeight="1">
      <c r="A9" s="657"/>
      <c r="B9" s="661" t="s">
        <v>400</v>
      </c>
      <c r="C9" s="662"/>
      <c r="D9" s="24">
        <v>203387</v>
      </c>
      <c r="E9" s="25">
        <v>192566</v>
      </c>
      <c r="F9" s="25">
        <v>214035</v>
      </c>
      <c r="G9" s="25">
        <v>197069</v>
      </c>
      <c r="H9" s="25">
        <v>237820</v>
      </c>
      <c r="I9" s="25">
        <v>209492</v>
      </c>
      <c r="J9" s="25">
        <v>121018</v>
      </c>
      <c r="K9" s="25">
        <v>168192</v>
      </c>
      <c r="L9" s="384">
        <v>117663</v>
      </c>
      <c r="M9" s="25">
        <v>157447</v>
      </c>
      <c r="N9" s="25">
        <v>154549</v>
      </c>
      <c r="O9" s="35">
        <v>156167</v>
      </c>
      <c r="P9" s="47">
        <f t="shared" si="0"/>
        <v>2129405</v>
      </c>
      <c r="Q9" s="565"/>
    </row>
    <row r="10" spans="1:17" ht="30" customHeight="1">
      <c r="A10" s="657"/>
      <c r="B10" s="661" t="s">
        <v>659</v>
      </c>
      <c r="C10" s="662"/>
      <c r="D10" s="24">
        <v>125</v>
      </c>
      <c r="E10" s="25">
        <v>117</v>
      </c>
      <c r="F10" s="25">
        <v>148</v>
      </c>
      <c r="G10" s="25">
        <v>133</v>
      </c>
      <c r="H10" s="25">
        <v>156</v>
      </c>
      <c r="I10" s="25">
        <v>134</v>
      </c>
      <c r="J10" s="25">
        <v>135</v>
      </c>
      <c r="K10" s="25">
        <v>123</v>
      </c>
      <c r="L10" s="384">
        <v>94</v>
      </c>
      <c r="M10" s="25">
        <v>95</v>
      </c>
      <c r="N10" s="25">
        <v>93</v>
      </c>
      <c r="O10" s="35">
        <v>88</v>
      </c>
      <c r="P10" s="47">
        <f t="shared" si="0"/>
        <v>1441</v>
      </c>
      <c r="Q10" s="565"/>
    </row>
    <row r="11" spans="1:17" ht="34.5" customHeight="1" thickBot="1">
      <c r="A11" s="658"/>
      <c r="B11" s="663" t="s">
        <v>401</v>
      </c>
      <c r="C11" s="664"/>
      <c r="D11" s="26">
        <v>250271</v>
      </c>
      <c r="E11" s="27">
        <v>234606</v>
      </c>
      <c r="F11" s="27">
        <v>296635</v>
      </c>
      <c r="G11" s="27">
        <v>268815</v>
      </c>
      <c r="H11" s="27">
        <v>312547</v>
      </c>
      <c r="I11" s="27">
        <v>267052</v>
      </c>
      <c r="J11" s="27">
        <v>269168</v>
      </c>
      <c r="K11" s="27">
        <v>245526</v>
      </c>
      <c r="L11" s="385">
        <v>188408</v>
      </c>
      <c r="M11" s="27">
        <v>189022</v>
      </c>
      <c r="N11" s="27">
        <v>186633</v>
      </c>
      <c r="O11" s="36">
        <v>176273</v>
      </c>
      <c r="P11" s="48">
        <f t="shared" si="0"/>
        <v>2884956</v>
      </c>
      <c r="Q11" s="565"/>
    </row>
    <row r="12" spans="1:17" ht="30.75" customHeight="1">
      <c r="A12" s="657" t="s">
        <v>30</v>
      </c>
      <c r="B12" s="659" t="s">
        <v>399</v>
      </c>
      <c r="C12" s="660"/>
      <c r="D12" s="49">
        <v>4</v>
      </c>
      <c r="E12" s="50">
        <v>4</v>
      </c>
      <c r="F12" s="50">
        <v>4</v>
      </c>
      <c r="G12" s="50">
        <v>4</v>
      </c>
      <c r="H12" s="50">
        <v>4</v>
      </c>
      <c r="I12" s="50">
        <v>4</v>
      </c>
      <c r="J12" s="50">
        <v>4</v>
      </c>
      <c r="K12" s="50">
        <v>4</v>
      </c>
      <c r="L12" s="383">
        <v>4</v>
      </c>
      <c r="M12" s="50">
        <v>3</v>
      </c>
      <c r="N12" s="50">
        <v>3</v>
      </c>
      <c r="O12" s="51">
        <v>3</v>
      </c>
      <c r="P12" s="52">
        <f t="shared" si="0"/>
        <v>45</v>
      </c>
      <c r="Q12" s="566"/>
    </row>
    <row r="13" spans="1:17" ht="22.5" customHeight="1">
      <c r="A13" s="657"/>
      <c r="B13" s="661" t="s">
        <v>631</v>
      </c>
      <c r="C13" s="662"/>
      <c r="D13" s="24">
        <v>286</v>
      </c>
      <c r="E13" s="25">
        <v>309</v>
      </c>
      <c r="F13" s="25">
        <v>319</v>
      </c>
      <c r="G13" s="25">
        <v>294</v>
      </c>
      <c r="H13" s="25">
        <v>397</v>
      </c>
      <c r="I13" s="25">
        <v>303</v>
      </c>
      <c r="J13" s="25">
        <v>256</v>
      </c>
      <c r="K13" s="25">
        <v>315</v>
      </c>
      <c r="L13" s="384">
        <v>255</v>
      </c>
      <c r="M13" s="25">
        <v>228</v>
      </c>
      <c r="N13" s="25">
        <v>205</v>
      </c>
      <c r="O13" s="35">
        <v>198</v>
      </c>
      <c r="P13" s="47">
        <f t="shared" si="0"/>
        <v>3365</v>
      </c>
      <c r="Q13" s="565"/>
    </row>
    <row r="14" spans="1:19" ht="22.5" customHeight="1">
      <c r="A14" s="657"/>
      <c r="B14" s="661" t="s">
        <v>400</v>
      </c>
      <c r="C14" s="662"/>
      <c r="D14" s="24">
        <v>24876</v>
      </c>
      <c r="E14" s="25">
        <v>26750</v>
      </c>
      <c r="F14" s="25">
        <v>28396</v>
      </c>
      <c r="G14" s="25">
        <v>24466</v>
      </c>
      <c r="H14" s="25">
        <v>32508</v>
      </c>
      <c r="I14" s="25">
        <v>25196</v>
      </c>
      <c r="J14" s="25">
        <v>21840</v>
      </c>
      <c r="K14" s="25">
        <v>26237</v>
      </c>
      <c r="L14" s="384">
        <v>21614</v>
      </c>
      <c r="M14" s="25">
        <v>21370</v>
      </c>
      <c r="N14" s="25">
        <v>19428</v>
      </c>
      <c r="O14" s="35">
        <v>18097</v>
      </c>
      <c r="P14" s="47">
        <f t="shared" si="0"/>
        <v>290778</v>
      </c>
      <c r="Q14" s="565"/>
      <c r="S14" s="554"/>
    </row>
    <row r="15" spans="1:17" ht="30" customHeight="1">
      <c r="A15" s="657"/>
      <c r="B15" s="661" t="s">
        <v>659</v>
      </c>
      <c r="C15" s="662"/>
      <c r="D15" s="24">
        <v>8</v>
      </c>
      <c r="E15" s="25">
        <v>9</v>
      </c>
      <c r="F15" s="25">
        <v>11</v>
      </c>
      <c r="G15" s="25">
        <v>10</v>
      </c>
      <c r="H15" s="25">
        <v>12</v>
      </c>
      <c r="I15" s="25">
        <v>9</v>
      </c>
      <c r="J15" s="25">
        <v>8</v>
      </c>
      <c r="K15" s="25">
        <v>9</v>
      </c>
      <c r="L15" s="384">
        <v>7</v>
      </c>
      <c r="M15" s="25">
        <v>6</v>
      </c>
      <c r="N15" s="25">
        <v>5</v>
      </c>
      <c r="O15" s="35">
        <v>5</v>
      </c>
      <c r="P15" s="47">
        <f t="shared" si="0"/>
        <v>99</v>
      </c>
      <c r="Q15" s="565"/>
    </row>
    <row r="16" spans="1:16" ht="36.75" customHeight="1" thickBot="1">
      <c r="A16" s="658"/>
      <c r="B16" s="663" t="s">
        <v>401</v>
      </c>
      <c r="C16" s="664"/>
      <c r="D16" s="26">
        <v>15347</v>
      </c>
      <c r="E16" s="27">
        <v>18191</v>
      </c>
      <c r="F16" s="27">
        <v>21768</v>
      </c>
      <c r="G16" s="27">
        <v>19035</v>
      </c>
      <c r="H16" s="27">
        <v>24325</v>
      </c>
      <c r="I16" s="27">
        <v>17855</v>
      </c>
      <c r="J16" s="27">
        <v>15547</v>
      </c>
      <c r="K16" s="27">
        <v>17433</v>
      </c>
      <c r="L16" s="385">
        <v>13504</v>
      </c>
      <c r="M16" s="27">
        <v>11968</v>
      </c>
      <c r="N16" s="27">
        <v>10473</v>
      </c>
      <c r="O16" s="36">
        <v>10348</v>
      </c>
      <c r="P16" s="48">
        <f t="shared" si="0"/>
        <v>195794</v>
      </c>
    </row>
    <row r="17" spans="1:17" ht="30" customHeight="1">
      <c r="A17" s="657" t="s">
        <v>402</v>
      </c>
      <c r="B17" s="659" t="s">
        <v>399</v>
      </c>
      <c r="C17" s="660"/>
      <c r="D17" s="49">
        <v>2</v>
      </c>
      <c r="E17" s="50">
        <v>2</v>
      </c>
      <c r="F17" s="50">
        <v>2</v>
      </c>
      <c r="G17" s="50">
        <v>2</v>
      </c>
      <c r="H17" s="50">
        <v>2</v>
      </c>
      <c r="I17" s="50">
        <v>2</v>
      </c>
      <c r="J17" s="50">
        <v>1</v>
      </c>
      <c r="K17" s="50">
        <v>1</v>
      </c>
      <c r="L17" s="383">
        <v>1</v>
      </c>
      <c r="M17" s="50">
        <v>1</v>
      </c>
      <c r="N17" s="50">
        <v>1</v>
      </c>
      <c r="O17" s="51">
        <v>1</v>
      </c>
      <c r="P17" s="52">
        <f>SUM(D17:O17)</f>
        <v>18</v>
      </c>
      <c r="Q17" s="565"/>
    </row>
    <row r="18" spans="1:18" ht="22.5" customHeight="1">
      <c r="A18" s="657"/>
      <c r="B18" s="661" t="s">
        <v>631</v>
      </c>
      <c r="C18" s="662"/>
      <c r="D18" s="24">
        <v>313</v>
      </c>
      <c r="E18" s="25">
        <v>292</v>
      </c>
      <c r="F18" s="25">
        <v>270</v>
      </c>
      <c r="G18" s="25">
        <v>281</v>
      </c>
      <c r="H18" s="25">
        <v>309</v>
      </c>
      <c r="I18" s="25">
        <v>356</v>
      </c>
      <c r="J18" s="25">
        <v>176</v>
      </c>
      <c r="K18" s="25">
        <v>149</v>
      </c>
      <c r="L18" s="384">
        <v>89</v>
      </c>
      <c r="M18" s="25">
        <v>111</v>
      </c>
      <c r="N18" s="25">
        <v>162</v>
      </c>
      <c r="O18" s="35">
        <v>142</v>
      </c>
      <c r="P18" s="47">
        <f>SUM(D18:O18)</f>
        <v>2650</v>
      </c>
      <c r="Q18" s="565"/>
      <c r="R18" s="554"/>
    </row>
    <row r="19" spans="1:17" ht="22.5" customHeight="1">
      <c r="A19" s="657"/>
      <c r="B19" s="661" t="s">
        <v>400</v>
      </c>
      <c r="C19" s="662"/>
      <c r="D19" s="24">
        <v>15024</v>
      </c>
      <c r="E19" s="25">
        <v>14016</v>
      </c>
      <c r="F19" s="25">
        <v>12960</v>
      </c>
      <c r="G19" s="25">
        <v>13488</v>
      </c>
      <c r="H19" s="25">
        <v>14808</v>
      </c>
      <c r="I19" s="25">
        <v>17088</v>
      </c>
      <c r="J19" s="25">
        <v>8424</v>
      </c>
      <c r="K19" s="25">
        <v>7152</v>
      </c>
      <c r="L19" s="384">
        <v>4272</v>
      </c>
      <c r="M19" s="25">
        <v>5328</v>
      </c>
      <c r="N19" s="25">
        <v>7776</v>
      </c>
      <c r="O19" s="35">
        <v>6792</v>
      </c>
      <c r="P19" s="47">
        <f>SUM(D19:O19)</f>
        <v>127128</v>
      </c>
      <c r="Q19" s="565"/>
    </row>
    <row r="20" spans="1:17" ht="30" customHeight="1">
      <c r="A20" s="657"/>
      <c r="B20" s="661" t="s">
        <v>659</v>
      </c>
      <c r="C20" s="662"/>
      <c r="D20" s="24">
        <v>7</v>
      </c>
      <c r="E20" s="25">
        <v>7</v>
      </c>
      <c r="F20" s="25">
        <v>7</v>
      </c>
      <c r="G20" s="25">
        <v>7</v>
      </c>
      <c r="H20" s="25">
        <v>7</v>
      </c>
      <c r="I20" s="25">
        <v>7</v>
      </c>
      <c r="J20" s="25">
        <v>4</v>
      </c>
      <c r="K20" s="25">
        <v>3</v>
      </c>
      <c r="L20" s="384">
        <v>2</v>
      </c>
      <c r="M20" s="25">
        <v>2</v>
      </c>
      <c r="N20" s="25">
        <v>3</v>
      </c>
      <c r="O20" s="35">
        <v>3</v>
      </c>
      <c r="P20" s="47">
        <f>SUM(D20:O20)</f>
        <v>59</v>
      </c>
      <c r="Q20" s="565"/>
    </row>
    <row r="21" spans="1:16" ht="34.5" customHeight="1" thickBot="1">
      <c r="A21" s="658"/>
      <c r="B21" s="663" t="s">
        <v>401</v>
      </c>
      <c r="C21" s="664"/>
      <c r="D21" s="26">
        <v>14062</v>
      </c>
      <c r="E21" s="27">
        <v>14211</v>
      </c>
      <c r="F21" s="27">
        <v>13914</v>
      </c>
      <c r="G21" s="27">
        <v>13517</v>
      </c>
      <c r="H21" s="27">
        <v>13006</v>
      </c>
      <c r="I21" s="27">
        <v>13685</v>
      </c>
      <c r="J21" s="27">
        <v>8738</v>
      </c>
      <c r="K21" s="27">
        <v>6033</v>
      </c>
      <c r="L21" s="385">
        <v>4053</v>
      </c>
      <c r="M21" s="27">
        <v>3751</v>
      </c>
      <c r="N21" s="27">
        <v>6821</v>
      </c>
      <c r="O21" s="36">
        <v>6445</v>
      </c>
      <c r="P21" s="48">
        <f>SUM(D21:O21)</f>
        <v>118236</v>
      </c>
    </row>
    <row r="22" spans="1:16" ht="7.5" customHeight="1">
      <c r="A22" s="79"/>
      <c r="B22" s="33"/>
      <c r="C22" s="33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</row>
    <row r="23" ht="12.75">
      <c r="A23" s="4" t="s">
        <v>403</v>
      </c>
    </row>
    <row r="24" ht="12.75">
      <c r="A24" s="4"/>
    </row>
    <row r="25" spans="1:3" ht="18.75">
      <c r="A25" s="6" t="s">
        <v>642</v>
      </c>
      <c r="B25" s="34"/>
      <c r="C25" s="32"/>
    </row>
    <row r="26" spans="1:16" ht="12.75" customHeight="1">
      <c r="A26" s="656" t="s">
        <v>404</v>
      </c>
      <c r="B26" s="656"/>
      <c r="C26" s="656"/>
      <c r="D26" s="656"/>
      <c r="E26" s="656"/>
      <c r="F26" s="656"/>
      <c r="G26" s="656"/>
      <c r="H26" s="656"/>
      <c r="I26" s="656"/>
      <c r="J26" s="656"/>
      <c r="K26" s="656"/>
      <c r="L26" s="656"/>
      <c r="M26" s="656"/>
      <c r="N26" s="656"/>
      <c r="O26" s="656"/>
      <c r="P26" s="656"/>
    </row>
    <row r="27" spans="1:16" ht="12.75">
      <c r="A27" s="4" t="s">
        <v>623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</row>
    <row r="28" ht="9.75" customHeight="1" thickBot="1">
      <c r="A28" s="4"/>
    </row>
    <row r="29" spans="1:15" ht="19.5" customHeight="1" thickBot="1">
      <c r="A29" s="586" t="s">
        <v>405</v>
      </c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8"/>
    </row>
    <row r="30" spans="1:15" ht="22.5" customHeight="1" thickBot="1">
      <c r="A30" s="635" t="s">
        <v>632</v>
      </c>
      <c r="B30" s="636"/>
      <c r="C30" s="636"/>
      <c r="D30" s="636"/>
      <c r="E30" s="636"/>
      <c r="F30" s="637"/>
      <c r="G30" s="626">
        <v>31825</v>
      </c>
      <c r="H30" s="627"/>
      <c r="I30" s="627"/>
      <c r="J30" s="627"/>
      <c r="K30" s="627"/>
      <c r="L30" s="627"/>
      <c r="M30" s="627"/>
      <c r="N30" s="627"/>
      <c r="O30" s="628"/>
    </row>
    <row r="31" spans="1:15" ht="22.5" customHeight="1" thickBot="1">
      <c r="A31" s="638" t="s">
        <v>0</v>
      </c>
      <c r="B31" s="639"/>
      <c r="C31" s="639"/>
      <c r="D31" s="639"/>
      <c r="E31" s="639"/>
      <c r="F31" s="640"/>
      <c r="G31" s="629">
        <f>SUM(G32:G35)</f>
        <v>53736</v>
      </c>
      <c r="H31" s="630"/>
      <c r="I31" s="630"/>
      <c r="J31" s="630"/>
      <c r="K31" s="630"/>
      <c r="L31" s="630"/>
      <c r="M31" s="630"/>
      <c r="N31" s="630"/>
      <c r="O31" s="631"/>
    </row>
    <row r="32" spans="1:16" ht="22.5" customHeight="1">
      <c r="A32" s="641" t="s">
        <v>633</v>
      </c>
      <c r="B32" s="642"/>
      <c r="C32" s="642"/>
      <c r="D32" s="642"/>
      <c r="E32" s="642"/>
      <c r="F32" s="643"/>
      <c r="G32" s="632">
        <v>33500</v>
      </c>
      <c r="H32" s="633"/>
      <c r="I32" s="633"/>
      <c r="J32" s="633"/>
      <c r="K32" s="633"/>
      <c r="L32" s="633"/>
      <c r="M32" s="633"/>
      <c r="N32" s="633"/>
      <c r="O32" s="634"/>
      <c r="P32" s="567"/>
    </row>
    <row r="33" spans="1:16" ht="22.5" customHeight="1">
      <c r="A33" s="644" t="s">
        <v>634</v>
      </c>
      <c r="B33" s="645"/>
      <c r="C33" s="645"/>
      <c r="D33" s="645"/>
      <c r="E33" s="645"/>
      <c r="F33" s="646"/>
      <c r="G33" s="650">
        <v>4000</v>
      </c>
      <c r="H33" s="651"/>
      <c r="I33" s="651"/>
      <c r="J33" s="651"/>
      <c r="K33" s="651"/>
      <c r="L33" s="651"/>
      <c r="M33" s="651"/>
      <c r="N33" s="651"/>
      <c r="O33" s="652"/>
      <c r="P33" s="567"/>
    </row>
    <row r="34" spans="1:16" ht="30" customHeight="1">
      <c r="A34" s="644" t="s">
        <v>635</v>
      </c>
      <c r="B34" s="645"/>
      <c r="C34" s="645"/>
      <c r="D34" s="645"/>
      <c r="E34" s="645"/>
      <c r="F34" s="646"/>
      <c r="G34" s="650">
        <v>2236</v>
      </c>
      <c r="H34" s="651"/>
      <c r="I34" s="651"/>
      <c r="J34" s="651"/>
      <c r="K34" s="651"/>
      <c r="L34" s="651"/>
      <c r="M34" s="651"/>
      <c r="N34" s="651"/>
      <c r="O34" s="652"/>
      <c r="P34" s="567"/>
    </row>
    <row r="35" spans="1:16" ht="22.5" customHeight="1" thickBot="1">
      <c r="A35" s="647" t="s">
        <v>636</v>
      </c>
      <c r="B35" s="648"/>
      <c r="C35" s="648"/>
      <c r="D35" s="648"/>
      <c r="E35" s="648"/>
      <c r="F35" s="649"/>
      <c r="G35" s="653">
        <v>14000</v>
      </c>
      <c r="H35" s="654"/>
      <c r="I35" s="654"/>
      <c r="J35" s="654"/>
      <c r="K35" s="654"/>
      <c r="L35" s="654"/>
      <c r="M35" s="654"/>
      <c r="N35" s="654"/>
      <c r="O35" s="655"/>
      <c r="P35" s="567"/>
    </row>
    <row r="38" ht="12.75">
      <c r="G38" s="155"/>
    </row>
    <row r="39" ht="12.75">
      <c r="G39" s="155"/>
    </row>
    <row r="40" ht="12.75">
      <c r="G40" s="155"/>
    </row>
    <row r="41" ht="12.75">
      <c r="G41" s="155"/>
    </row>
  </sheetData>
  <mergeCells count="34">
    <mergeCell ref="A2:P2"/>
    <mergeCell ref="B10:C10"/>
    <mergeCell ref="B11:C11"/>
    <mergeCell ref="A12:A16"/>
    <mergeCell ref="B12:C12"/>
    <mergeCell ref="B13:C13"/>
    <mergeCell ref="B14:C14"/>
    <mergeCell ref="B15:C15"/>
    <mergeCell ref="B16:C16"/>
    <mergeCell ref="A7:A11"/>
    <mergeCell ref="B8:C8"/>
    <mergeCell ref="B9:C9"/>
    <mergeCell ref="D5:P5"/>
    <mergeCell ref="B7:C7"/>
    <mergeCell ref="A26:P26"/>
    <mergeCell ref="A17:A21"/>
    <mergeCell ref="B17:C17"/>
    <mergeCell ref="B18:C18"/>
    <mergeCell ref="B19:C19"/>
    <mergeCell ref="B20:C20"/>
    <mergeCell ref="B21:C21"/>
    <mergeCell ref="A33:F33"/>
    <mergeCell ref="A34:F34"/>
    <mergeCell ref="A35:F35"/>
    <mergeCell ref="G33:O33"/>
    <mergeCell ref="G34:O34"/>
    <mergeCell ref="G35:O35"/>
    <mergeCell ref="A29:O29"/>
    <mergeCell ref="G30:O30"/>
    <mergeCell ref="G31:O31"/>
    <mergeCell ref="G32:O32"/>
    <mergeCell ref="A30:F30"/>
    <mergeCell ref="A31:F31"/>
    <mergeCell ref="A32:F32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2008-09-22T08:01:48Z</cp:lastPrinted>
  <dcterms:created xsi:type="dcterms:W3CDTF">2006-02-24T09:38:25Z</dcterms:created>
  <dcterms:modified xsi:type="dcterms:W3CDTF">2010-04-12T10:51:25Z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