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66" yWindow="65521" windowWidth="8715" windowHeight="4905" tabRatio="602" activeTab="0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<sst xmlns="http://schemas.openxmlformats.org/spreadsheetml/2006/main" count="558" uniqueCount="169">
  <si>
    <t>Exercising activity between 1965 &amp; 1999</t>
  </si>
  <si>
    <t>North Mount-Lebanon</t>
  </si>
  <si>
    <t>Administrative North Lebanon and Akkar</t>
  </si>
  <si>
    <t>Zahleh</t>
  </si>
  <si>
    <t>Administrative Nabatiyeh</t>
  </si>
  <si>
    <t>Lebanon</t>
  </si>
  <si>
    <t>Buildings</t>
  </si>
  <si>
    <t>Units</t>
  </si>
  <si>
    <t>Establishments</t>
  </si>
  <si>
    <t>Source: Central Administration for Statistics</t>
  </si>
  <si>
    <t>West Bekaa</t>
  </si>
  <si>
    <t>Houses</t>
  </si>
  <si>
    <t>Other than houses</t>
  </si>
  <si>
    <t>Mixed</t>
  </si>
  <si>
    <t>Under construction</t>
  </si>
  <si>
    <t>Empty</t>
  </si>
  <si>
    <t>Closed</t>
  </si>
  <si>
    <t>Unknown date of finishing</t>
  </si>
  <si>
    <t>Finishing date ex ante 1950</t>
  </si>
  <si>
    <t>Finishing date between 1951 &amp; 1993</t>
  </si>
  <si>
    <t>Finishing date ex post 1994</t>
  </si>
  <si>
    <t>Elevator</t>
  </si>
  <si>
    <t>Yes</t>
  </si>
  <si>
    <t>No</t>
  </si>
  <si>
    <t>Electricity generator</t>
  </si>
  <si>
    <t>Artesian well</t>
  </si>
  <si>
    <t>Water network</t>
  </si>
  <si>
    <t>Unknown</t>
  </si>
  <si>
    <t>Units not used for housing and not definit</t>
  </si>
  <si>
    <t>No answer</t>
  </si>
  <si>
    <t>House</t>
  </si>
  <si>
    <t>House and work</t>
  </si>
  <si>
    <t>Other than housing</t>
  </si>
  <si>
    <t>Main house</t>
  </si>
  <si>
    <t>Seconadry house</t>
  </si>
  <si>
    <t>Caretaker</t>
  </si>
  <si>
    <t>Property</t>
  </si>
  <si>
    <t>Rent</t>
  </si>
  <si>
    <t>Occupied</t>
  </si>
  <si>
    <t>Other</t>
  </si>
  <si>
    <t>Continuous production establishment</t>
  </si>
  <si>
    <t>Discontinuous or seasonal production establishment</t>
  </si>
  <si>
    <t>General administration</t>
  </si>
  <si>
    <t>Indefinite</t>
  </si>
  <si>
    <t>Registered</t>
  </si>
  <si>
    <t>Not registered</t>
  </si>
  <si>
    <t>Total establishments</t>
  </si>
  <si>
    <t>Exercising activity since 2000</t>
  </si>
  <si>
    <t>Individual establishment</t>
  </si>
  <si>
    <t>Main branch</t>
  </si>
  <si>
    <t>Branch with accounts</t>
  </si>
  <si>
    <t>Branch without accounts</t>
  </si>
  <si>
    <t>Seasonal activity</t>
  </si>
  <si>
    <t>Continuous activity</t>
  </si>
  <si>
    <t>Individual</t>
  </si>
  <si>
    <t>In collective name</t>
  </si>
  <si>
    <t>Limited partnership</t>
  </si>
  <si>
    <t>Limited partnership by share</t>
  </si>
  <si>
    <t>Mutinational branch</t>
  </si>
  <si>
    <t>Total of registered establisments at the Business Register</t>
  </si>
  <si>
    <t>Total of non registered establisments at the Business Register</t>
  </si>
  <si>
    <t>In-ccoperation</t>
  </si>
  <si>
    <t>Association or co-operative</t>
  </si>
  <si>
    <t>Joint stock company</t>
  </si>
  <si>
    <t>Religious organization</t>
  </si>
  <si>
    <t>Units not for housing &amp; unspecified</t>
  </si>
  <si>
    <t>Units not used for housing &amp; unspecified</t>
  </si>
  <si>
    <t>Auxiliary activity unit</t>
  </si>
  <si>
    <t>Worship centers</t>
  </si>
  <si>
    <t>Unspecified houses</t>
  </si>
  <si>
    <t>Mohafaza/Caza</t>
  </si>
  <si>
    <t>Janitor</t>
  </si>
  <si>
    <t>Sewage system</t>
  </si>
  <si>
    <t>Tyre</t>
  </si>
  <si>
    <t>Exercising activity before 1964</t>
  </si>
  <si>
    <t>Unspecified</t>
  </si>
  <si>
    <t>Refusal</t>
  </si>
  <si>
    <t>Beirut</t>
  </si>
  <si>
    <t>South Lebanon</t>
  </si>
  <si>
    <t>Bekaa</t>
  </si>
  <si>
    <t>Jbeil</t>
  </si>
  <si>
    <t>Metn</t>
  </si>
  <si>
    <t>Nabatieh</t>
  </si>
  <si>
    <t>Kesserouan</t>
  </si>
  <si>
    <t>Zghorta</t>
  </si>
  <si>
    <t>Bcharreh</t>
  </si>
  <si>
    <t>Miyeh-Dennieh</t>
  </si>
  <si>
    <t>Bent Jbeyl</t>
  </si>
  <si>
    <t>1-50</t>
  </si>
  <si>
    <t>51-100</t>
  </si>
  <si>
    <t>101-150</t>
  </si>
  <si>
    <t>151-200</t>
  </si>
  <si>
    <t>201-300</t>
  </si>
  <si>
    <t>&gt; 301</t>
  </si>
  <si>
    <t>Parking</t>
  </si>
  <si>
    <t>Holding</t>
  </si>
  <si>
    <t>Off-Shore</t>
  </si>
  <si>
    <t>Tripoli</t>
  </si>
  <si>
    <t>Koura</t>
  </si>
  <si>
    <t>Saida</t>
  </si>
  <si>
    <t>Total</t>
  </si>
  <si>
    <t>Baabda</t>
  </si>
  <si>
    <t>Batroun</t>
  </si>
  <si>
    <t>Baalbeck</t>
  </si>
  <si>
    <t>Aakkar</t>
  </si>
  <si>
    <t>Hermel</t>
  </si>
  <si>
    <t>Rachaya</t>
  </si>
  <si>
    <t>Jezzine</t>
  </si>
  <si>
    <t>Marjaayoun</t>
  </si>
  <si>
    <t>Hasbaya</t>
  </si>
  <si>
    <t>Transport</t>
  </si>
  <si>
    <t>0-4 workers</t>
  </si>
  <si>
    <t>5-9 workers</t>
  </si>
  <si>
    <t>10-19 workers</t>
  </si>
  <si>
    <t>20-49 workers</t>
  </si>
  <si>
    <t>50-99 workers</t>
  </si>
  <si>
    <t>100 workers and more</t>
  </si>
  <si>
    <t>Agroalimentary and drinks</t>
  </si>
  <si>
    <t>Textiles and leathers</t>
  </si>
  <si>
    <t>Paper and paperboard</t>
  </si>
  <si>
    <t>Printing and editing</t>
  </si>
  <si>
    <t>Non metal products</t>
  </si>
  <si>
    <t>Metal products</t>
  </si>
  <si>
    <t>Tools and equipments</t>
  </si>
  <si>
    <t>Furnishing</t>
  </si>
  <si>
    <t>Water, Electricity and gas</t>
  </si>
  <si>
    <t>Buildings and constructions</t>
  </si>
  <si>
    <t>Sale and maintenance of vehicles, machines and motor bicycles</t>
  </si>
  <si>
    <t>Wholesale</t>
  </si>
  <si>
    <t>Retail sale</t>
  </si>
  <si>
    <t>Hotels and restaurants</t>
  </si>
  <si>
    <t>Auxiliary activities with transport</t>
  </si>
  <si>
    <t>Financial intermediation</t>
  </si>
  <si>
    <t>Insurance</t>
  </si>
  <si>
    <t>Post &amp; Telecoms</t>
  </si>
  <si>
    <t>Auxiliary financial intermediation</t>
  </si>
  <si>
    <t>Real-estate activities</t>
  </si>
  <si>
    <t>Hiring equipments &amp; tools</t>
  </si>
  <si>
    <t>Services of data processing and of R &amp; D</t>
  </si>
  <si>
    <t>Other trade activities</t>
  </si>
  <si>
    <t>Education</t>
  </si>
  <si>
    <t>Health and Social action</t>
  </si>
  <si>
    <t>Social, Societal and service activities</t>
  </si>
  <si>
    <t>entertainment, cultural and sports activities</t>
  </si>
  <si>
    <t>Services to individuals</t>
  </si>
  <si>
    <t>Miscellaneous activities</t>
  </si>
  <si>
    <t>Buildings in 1996</t>
  </si>
  <si>
    <t>Buildings in 2004</t>
  </si>
  <si>
    <t>Buildings evolution</t>
  </si>
  <si>
    <t>Units in 1996</t>
  </si>
  <si>
    <t>Units in 2004</t>
  </si>
  <si>
    <t>Units evolution</t>
  </si>
  <si>
    <t>Establishments in 1996</t>
  </si>
  <si>
    <t>Establishments in 2004</t>
  </si>
  <si>
    <t>Establishments evolution</t>
  </si>
  <si>
    <t>Limited liability company</t>
  </si>
  <si>
    <t>Limited    company</t>
  </si>
  <si>
    <t>Census of Buildings Dwellings and Establishments 2004</t>
  </si>
  <si>
    <t>Table 1 - Buildings, units and establishments in Lebanon in 2004</t>
  </si>
  <si>
    <t>Table 2 - General state of buildings in Lebanon in 2004</t>
  </si>
  <si>
    <t>Table 3 - General equipment of buildings in Lebanon in 2004</t>
  </si>
  <si>
    <t>Table 4 - Units of buildings distributed regarding square meters in Lebanon in 2004</t>
  </si>
  <si>
    <t>Table 5 - Distribution of buildings regarding their use in Lebanon in 2004</t>
  </si>
  <si>
    <t>Table 6 - Units not used for housing in Lebanon in 2004</t>
  </si>
  <si>
    <t>Table 7 - Establishments in Lebanon in 2004</t>
  </si>
  <si>
    <t>8 - The establishments and the Business Register in Lebanon in 2004</t>
  </si>
  <si>
    <t>9  - Number of workers of the establishments in Lebanon in 2004</t>
  </si>
  <si>
    <t>10 - Economic activity of the establishments in Lebanon in 2004</t>
  </si>
  <si>
    <t>11 - Comparison between CBDE 1996 and 2004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</si>
</sst>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B1mmm\-yy"/>
  </numFmts>
  <fonts count="51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Alignment="1">
      <alignment vertical="center" readingOrder="1"/>
    </xf>
    <xf numFmtId="0" fontId="0" fillId="0" borderId="0" xfId="0" applyFont="1" applyAlignment="1">
      <alignment horizontal="center" vertical="center" readingOrder="1"/>
    </xf>
    <xf numFmtId="0" fontId="13" fillId="0" borderId="0" xfId="0" applyFont="1" applyBorder="1" applyAlignment="1">
      <alignment vertical="center" readingOrder="1"/>
    </xf>
    <xf numFmtId="0" fontId="0" fillId="0" borderId="0" xfId="0" applyFont="1" applyBorder="1" applyAlignment="1">
      <alignment vertical="center" readingOrder="1"/>
    </xf>
    <xf numFmtId="0" fontId="8" fillId="0" borderId="0" xfId="59" applyFont="1" applyFill="1" applyBorder="1" applyAlignment="1">
      <alignment vertical="center"/>
      <protection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Border="1" applyAlignment="1">
      <alignment vertical="center" readingOrder="1"/>
      <protection/>
    </xf>
    <xf numFmtId="0" fontId="13" fillId="0" borderId="10" xfId="0" applyFont="1" applyBorder="1" applyAlignment="1">
      <alignment horizontal="center" vertical="center" wrapText="1" readingOrder="1"/>
    </xf>
    <xf numFmtId="0" fontId="13" fillId="0" borderId="11" xfId="0" applyFont="1" applyBorder="1" applyAlignment="1">
      <alignment horizontal="center" vertical="center" wrapText="1" readingOrder="1"/>
    </xf>
    <xf numFmtId="0" fontId="13" fillId="0" borderId="12" xfId="0" applyFont="1" applyBorder="1" applyAlignment="1">
      <alignment horizontal="center" vertical="center" wrapText="1" readingOrder="1"/>
    </xf>
    <xf numFmtId="0" fontId="11" fillId="0" borderId="0" xfId="59" applyFont="1" applyFill="1" applyAlignment="1">
      <alignment vertical="center"/>
      <protection/>
    </xf>
    <xf numFmtId="0" fontId="7" fillId="0" borderId="0" xfId="59" applyFont="1" applyFill="1" applyAlignment="1">
      <alignment vertical="center"/>
      <protection/>
    </xf>
    <xf numFmtId="0" fontId="6" fillId="0" borderId="0" xfId="59" applyFont="1" applyFill="1" applyAlignment="1">
      <alignment vertical="center"/>
      <protection/>
    </xf>
    <xf numFmtId="0" fontId="7" fillId="0" borderId="0" xfId="59" applyFont="1" applyFill="1" applyAlignment="1">
      <alignment horizontal="center" vertical="center"/>
      <protection/>
    </xf>
    <xf numFmtId="0" fontId="0" fillId="0" borderId="0" xfId="59" applyFill="1" applyAlignment="1">
      <alignment vertical="center"/>
      <protection/>
    </xf>
    <xf numFmtId="0" fontId="6" fillId="0" borderId="0" xfId="59" applyFont="1" applyFill="1" applyBorder="1" applyAlignment="1">
      <alignment vertical="center"/>
      <protection/>
    </xf>
    <xf numFmtId="0" fontId="9" fillId="0" borderId="13" xfId="59" applyFont="1" applyFill="1" applyBorder="1" applyAlignment="1">
      <alignment vertical="center"/>
      <protection/>
    </xf>
    <xf numFmtId="0" fontId="9" fillId="0" borderId="14" xfId="59" applyFont="1" applyFill="1" applyBorder="1" applyAlignment="1">
      <alignment horizontal="center" vertical="center"/>
      <protection/>
    </xf>
    <xf numFmtId="0" fontId="9" fillId="0" borderId="15" xfId="59" applyFont="1" applyFill="1" applyBorder="1" applyAlignment="1">
      <alignment horizontal="center" vertical="center"/>
      <protection/>
    </xf>
    <xf numFmtId="0" fontId="9" fillId="0" borderId="16" xfId="59" applyFont="1" applyFill="1" applyBorder="1" applyAlignment="1">
      <alignment horizontal="center" vertical="center"/>
      <protection/>
    </xf>
    <xf numFmtId="0" fontId="9" fillId="0" borderId="0" xfId="59" applyFont="1" applyFill="1" applyAlignment="1">
      <alignment vertical="center"/>
      <protection/>
    </xf>
    <xf numFmtId="192" fontId="15" fillId="0" borderId="17" xfId="44" applyNumberFormat="1" applyFont="1" applyFill="1" applyBorder="1" applyAlignment="1">
      <alignment vertical="center"/>
    </xf>
    <xf numFmtId="192" fontId="15" fillId="0" borderId="18" xfId="44" applyNumberFormat="1" applyFont="1" applyFill="1" applyBorder="1" applyAlignment="1">
      <alignment vertical="center"/>
    </xf>
    <xf numFmtId="192" fontId="15" fillId="0" borderId="19" xfId="44" applyNumberFormat="1" applyFont="1" applyFill="1" applyBorder="1" applyAlignment="1">
      <alignment vertical="center"/>
    </xf>
    <xf numFmtId="0" fontId="6" fillId="0" borderId="20" xfId="59" applyFont="1" applyFill="1" applyBorder="1" applyAlignment="1">
      <alignment vertical="center"/>
      <protection/>
    </xf>
    <xf numFmtId="192" fontId="10" fillId="0" borderId="21" xfId="44" applyNumberFormat="1" applyFont="1" applyFill="1" applyBorder="1" applyAlignment="1">
      <alignment vertical="center"/>
    </xf>
    <xf numFmtId="192" fontId="10" fillId="0" borderId="22" xfId="44" applyNumberFormat="1" applyFont="1" applyFill="1" applyBorder="1" applyAlignment="1">
      <alignment vertical="center"/>
    </xf>
    <xf numFmtId="192" fontId="10" fillId="0" borderId="23" xfId="44" applyNumberFormat="1" applyFont="1" applyFill="1" applyBorder="1" applyAlignment="1">
      <alignment vertical="center"/>
    </xf>
    <xf numFmtId="0" fontId="6" fillId="0" borderId="24" xfId="59" applyFont="1" applyFill="1" applyBorder="1" applyAlignment="1">
      <alignment vertical="center"/>
      <protection/>
    </xf>
    <xf numFmtId="192" fontId="10" fillId="0" borderId="25" xfId="44" applyNumberFormat="1" applyFont="1" applyFill="1" applyBorder="1" applyAlignment="1">
      <alignment vertical="center"/>
    </xf>
    <xf numFmtId="192" fontId="10" fillId="0" borderId="26" xfId="44" applyNumberFormat="1" applyFont="1" applyFill="1" applyBorder="1" applyAlignment="1">
      <alignment vertical="center"/>
    </xf>
    <xf numFmtId="192" fontId="10" fillId="0" borderId="27" xfId="44" applyNumberFormat="1" applyFont="1" applyFill="1" applyBorder="1" applyAlignment="1">
      <alignment vertical="center"/>
    </xf>
    <xf numFmtId="0" fontId="6" fillId="0" borderId="28" xfId="59" applyFont="1" applyFill="1" applyBorder="1" applyAlignment="1">
      <alignment vertical="center"/>
      <protection/>
    </xf>
    <xf numFmtId="192" fontId="10" fillId="0" borderId="29" xfId="44" applyNumberFormat="1" applyFont="1" applyFill="1" applyBorder="1" applyAlignment="1">
      <alignment vertical="center"/>
    </xf>
    <xf numFmtId="192" fontId="10" fillId="0" borderId="30" xfId="44" applyNumberFormat="1" applyFont="1" applyFill="1" applyBorder="1" applyAlignment="1">
      <alignment vertical="center"/>
    </xf>
    <xf numFmtId="192" fontId="10" fillId="0" borderId="31" xfId="44" applyNumberFormat="1" applyFont="1" applyFill="1" applyBorder="1" applyAlignment="1">
      <alignment vertical="center"/>
    </xf>
    <xf numFmtId="0" fontId="9" fillId="0" borderId="13" xfId="59" applyFont="1" applyFill="1" applyBorder="1" applyAlignment="1">
      <alignment vertical="center" wrapText="1"/>
      <protection/>
    </xf>
    <xf numFmtId="192" fontId="15" fillId="0" borderId="14" xfId="44" applyNumberFormat="1" applyFont="1" applyFill="1" applyBorder="1" applyAlignment="1">
      <alignment vertical="center"/>
    </xf>
    <xf numFmtId="192" fontId="15" fillId="0" borderId="15" xfId="44" applyNumberFormat="1" applyFont="1" applyFill="1" applyBorder="1" applyAlignment="1">
      <alignment vertical="center"/>
    </xf>
    <xf numFmtId="192" fontId="15" fillId="0" borderId="16" xfId="44" applyNumberFormat="1" applyFont="1" applyFill="1" applyBorder="1" applyAlignment="1">
      <alignment vertical="center"/>
    </xf>
    <xf numFmtId="0" fontId="9" fillId="0" borderId="14" xfId="59" applyFont="1" applyFill="1" applyBorder="1" applyAlignment="1">
      <alignment horizontal="center" vertical="center" textRotation="90" wrapText="1"/>
      <protection/>
    </xf>
    <xf numFmtId="0" fontId="9" fillId="0" borderId="15" xfId="59" applyFont="1" applyFill="1" applyBorder="1" applyAlignment="1">
      <alignment horizontal="center" vertical="center" textRotation="90" wrapText="1"/>
      <protection/>
    </xf>
    <xf numFmtId="0" fontId="9" fillId="0" borderId="32" xfId="59" applyFont="1" applyFill="1" applyBorder="1" applyAlignment="1">
      <alignment horizontal="center" vertical="center" textRotation="90" wrapText="1"/>
      <protection/>
    </xf>
    <xf numFmtId="0" fontId="9" fillId="0" borderId="13" xfId="59" applyFont="1" applyFill="1" applyBorder="1" applyAlignment="1">
      <alignment horizontal="center" vertical="center" wrapText="1"/>
      <protection/>
    </xf>
    <xf numFmtId="192" fontId="15" fillId="0" borderId="33" xfId="44" applyNumberFormat="1" applyFont="1" applyFill="1" applyBorder="1" applyAlignment="1">
      <alignment vertical="center"/>
    </xf>
    <xf numFmtId="192" fontId="15" fillId="0" borderId="11" xfId="44" applyNumberFormat="1" applyFont="1" applyFill="1" applyBorder="1" applyAlignment="1">
      <alignment vertical="center"/>
    </xf>
    <xf numFmtId="192" fontId="15" fillId="0" borderId="12" xfId="44" applyNumberFormat="1" applyFont="1" applyFill="1" applyBorder="1" applyAlignment="1">
      <alignment vertical="center"/>
    </xf>
    <xf numFmtId="192" fontId="10" fillId="0" borderId="34" xfId="44" applyNumberFormat="1" applyFont="1" applyFill="1" applyBorder="1" applyAlignment="1">
      <alignment vertical="center"/>
    </xf>
    <xf numFmtId="192" fontId="15" fillId="0" borderId="20" xfId="44" applyNumberFormat="1" applyFont="1" applyFill="1" applyBorder="1" applyAlignment="1">
      <alignment vertical="center"/>
    </xf>
    <xf numFmtId="192" fontId="10" fillId="0" borderId="35" xfId="44" applyNumberFormat="1" applyFont="1" applyFill="1" applyBorder="1" applyAlignment="1">
      <alignment vertical="center"/>
    </xf>
    <xf numFmtId="192" fontId="15" fillId="0" borderId="24" xfId="44" applyNumberFormat="1" applyFont="1" applyFill="1" applyBorder="1" applyAlignment="1">
      <alignment vertical="center"/>
    </xf>
    <xf numFmtId="192" fontId="10" fillId="0" borderId="36" xfId="44" applyNumberFormat="1" applyFont="1" applyFill="1" applyBorder="1" applyAlignment="1">
      <alignment vertical="center"/>
    </xf>
    <xf numFmtId="192" fontId="15" fillId="0" borderId="28" xfId="44" applyNumberFormat="1" applyFont="1" applyFill="1" applyBorder="1" applyAlignment="1">
      <alignment vertical="center"/>
    </xf>
    <xf numFmtId="192" fontId="15" fillId="0" borderId="37" xfId="44" applyNumberFormat="1" applyFont="1" applyFill="1" applyBorder="1" applyAlignment="1">
      <alignment vertical="center"/>
    </xf>
    <xf numFmtId="192" fontId="15" fillId="0" borderId="38" xfId="44" applyNumberFormat="1" applyFont="1" applyFill="1" applyBorder="1" applyAlignment="1">
      <alignment vertical="center"/>
    </xf>
    <xf numFmtId="192" fontId="15" fillId="0" borderId="39" xfId="44" applyNumberFormat="1" applyFont="1" applyFill="1" applyBorder="1" applyAlignment="1">
      <alignment vertical="center"/>
    </xf>
    <xf numFmtId="0" fontId="6" fillId="0" borderId="0" xfId="59" applyFont="1" applyFill="1" applyAlignment="1">
      <alignment vertical="center" readingOrder="1"/>
      <protection/>
    </xf>
    <xf numFmtId="0" fontId="9" fillId="0" borderId="40" xfId="59" applyFont="1" applyFill="1" applyBorder="1" applyAlignment="1">
      <alignment horizontal="center" vertical="center" wrapText="1" readingOrder="1"/>
      <protection/>
    </xf>
    <xf numFmtId="0" fontId="12" fillId="0" borderId="10" xfId="59" applyFont="1" applyFill="1" applyBorder="1" applyAlignment="1">
      <alignment horizontal="center" vertical="center" wrapText="1" readingOrder="1"/>
      <protection/>
    </xf>
    <xf numFmtId="0" fontId="12" fillId="0" borderId="12" xfId="59" applyFont="1" applyFill="1" applyBorder="1" applyAlignment="1">
      <alignment horizontal="center" vertical="center" wrapText="1" readingOrder="1"/>
      <protection/>
    </xf>
    <xf numFmtId="0" fontId="12" fillId="0" borderId="11" xfId="59" applyFont="1" applyFill="1" applyBorder="1" applyAlignment="1">
      <alignment horizontal="center" vertical="center" wrapText="1" readingOrder="1"/>
      <protection/>
    </xf>
    <xf numFmtId="0" fontId="12" fillId="0" borderId="40" xfId="59" applyFont="1" applyFill="1" applyBorder="1" applyAlignment="1">
      <alignment horizontal="center" vertical="center" textRotation="90" wrapText="1" readingOrder="1"/>
      <protection/>
    </xf>
    <xf numFmtId="0" fontId="9" fillId="0" borderId="0" xfId="59" applyFont="1" applyFill="1" applyAlignment="1">
      <alignment vertical="center" readingOrder="1"/>
      <protection/>
    </xf>
    <xf numFmtId="0" fontId="9" fillId="0" borderId="41" xfId="59" applyFont="1" applyFill="1" applyBorder="1" applyAlignment="1">
      <alignment horizontal="center" vertical="center" wrapText="1" readingOrder="1"/>
      <protection/>
    </xf>
    <xf numFmtId="0" fontId="12" fillId="0" borderId="42" xfId="59" applyFont="1" applyFill="1" applyBorder="1" applyAlignment="1">
      <alignment horizontal="center" vertical="center" wrapText="1" readingOrder="1"/>
      <protection/>
    </xf>
    <xf numFmtId="0" fontId="12" fillId="0" borderId="43" xfId="59" applyFont="1" applyFill="1" applyBorder="1" applyAlignment="1">
      <alignment horizontal="center" vertical="center" wrapText="1" readingOrder="1"/>
      <protection/>
    </xf>
    <xf numFmtId="0" fontId="12" fillId="0" borderId="41" xfId="59" applyFont="1" applyFill="1" applyBorder="1" applyAlignment="1">
      <alignment horizontal="center" vertical="center" textRotation="90" wrapText="1" readingOrder="1"/>
      <protection/>
    </xf>
    <xf numFmtId="192" fontId="15" fillId="0" borderId="33" xfId="44" applyNumberFormat="1" applyFont="1" applyFill="1" applyBorder="1" applyAlignment="1">
      <alignment vertical="center" readingOrder="1"/>
    </xf>
    <xf numFmtId="192" fontId="15" fillId="0" borderId="19" xfId="44" applyNumberFormat="1" applyFont="1" applyFill="1" applyBorder="1" applyAlignment="1">
      <alignment vertical="center" readingOrder="1"/>
    </xf>
    <xf numFmtId="192" fontId="15" fillId="0" borderId="12" xfId="44" applyNumberFormat="1" applyFont="1" applyFill="1" applyBorder="1" applyAlignment="1">
      <alignment vertical="center" readingOrder="1"/>
    </xf>
    <xf numFmtId="192" fontId="10" fillId="0" borderId="44" xfId="44" applyNumberFormat="1" applyFont="1" applyFill="1" applyBorder="1" applyAlignment="1">
      <alignment vertical="center" readingOrder="1"/>
    </xf>
    <xf numFmtId="192" fontId="10" fillId="0" borderId="23" xfId="44" applyNumberFormat="1" applyFont="1" applyFill="1" applyBorder="1" applyAlignment="1">
      <alignment vertical="center" readingOrder="1"/>
    </xf>
    <xf numFmtId="192" fontId="10" fillId="0" borderId="45" xfId="44" applyNumberFormat="1" applyFont="1" applyFill="1" applyBorder="1" applyAlignment="1">
      <alignment vertical="center" readingOrder="1"/>
    </xf>
    <xf numFmtId="192" fontId="10" fillId="0" borderId="20" xfId="44" applyNumberFormat="1" applyFont="1" applyFill="1" applyBorder="1" applyAlignment="1">
      <alignment vertical="center" readingOrder="1"/>
    </xf>
    <xf numFmtId="192" fontId="10" fillId="0" borderId="46" xfId="44" applyNumberFormat="1" applyFont="1" applyFill="1" applyBorder="1" applyAlignment="1">
      <alignment vertical="center" readingOrder="1"/>
    </xf>
    <xf numFmtId="192" fontId="10" fillId="0" borderId="27" xfId="44" applyNumberFormat="1" applyFont="1" applyFill="1" applyBorder="1" applyAlignment="1">
      <alignment vertical="center" readingOrder="1"/>
    </xf>
    <xf numFmtId="192" fontId="10" fillId="0" borderId="47" xfId="44" applyNumberFormat="1" applyFont="1" applyFill="1" applyBorder="1" applyAlignment="1">
      <alignment vertical="center" readingOrder="1"/>
    </xf>
    <xf numFmtId="192" fontId="10" fillId="0" borderId="24" xfId="44" applyNumberFormat="1" applyFont="1" applyFill="1" applyBorder="1" applyAlignment="1">
      <alignment vertical="center" readingOrder="1"/>
    </xf>
    <xf numFmtId="192" fontId="10" fillId="0" borderId="48" xfId="44" applyNumberFormat="1" applyFont="1" applyFill="1" applyBorder="1" applyAlignment="1">
      <alignment vertical="center" readingOrder="1"/>
    </xf>
    <xf numFmtId="192" fontId="10" fillId="0" borderId="31" xfId="44" applyNumberFormat="1" applyFont="1" applyFill="1" applyBorder="1" applyAlignment="1">
      <alignment vertical="center" readingOrder="1"/>
    </xf>
    <xf numFmtId="192" fontId="10" fillId="0" borderId="49" xfId="44" applyNumberFormat="1" applyFont="1" applyFill="1" applyBorder="1" applyAlignment="1">
      <alignment vertical="center" readingOrder="1"/>
    </xf>
    <xf numFmtId="192" fontId="10" fillId="0" borderId="28" xfId="44" applyNumberFormat="1" applyFont="1" applyFill="1" applyBorder="1" applyAlignment="1">
      <alignment vertical="center" readingOrder="1"/>
    </xf>
    <xf numFmtId="192" fontId="15" fillId="0" borderId="50" xfId="44" applyNumberFormat="1" applyFont="1" applyFill="1" applyBorder="1" applyAlignment="1">
      <alignment vertical="center" readingOrder="1"/>
    </xf>
    <xf numFmtId="0" fontId="9" fillId="0" borderId="51" xfId="59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49" fontId="12" fillId="0" borderId="15" xfId="59" applyNumberFormat="1" applyFont="1" applyFill="1" applyBorder="1" applyAlignment="1">
      <alignment horizontal="center" vertical="center" wrapText="1"/>
      <protection/>
    </xf>
    <xf numFmtId="0" fontId="12" fillId="0" borderId="15" xfId="59" applyFont="1" applyFill="1" applyBorder="1" applyAlignment="1">
      <alignment horizontal="center" vertical="center" wrapText="1"/>
      <protection/>
    </xf>
    <xf numFmtId="0" fontId="12" fillId="0" borderId="32" xfId="59" applyFont="1" applyFill="1" applyBorder="1" applyAlignment="1">
      <alignment horizontal="center" vertical="center" wrapText="1"/>
      <protection/>
    </xf>
    <xf numFmtId="0" fontId="12" fillId="0" borderId="40" xfId="59" applyFont="1" applyFill="1" applyBorder="1" applyAlignment="1">
      <alignment horizontal="center" vertical="center" wrapText="1"/>
      <protection/>
    </xf>
    <xf numFmtId="192" fontId="15" fillId="0" borderId="50" xfId="44" applyNumberFormat="1" applyFont="1" applyFill="1" applyBorder="1" applyAlignment="1">
      <alignment vertical="center"/>
    </xf>
    <xf numFmtId="192" fontId="15" fillId="0" borderId="13" xfId="44" applyNumberFormat="1" applyFont="1" applyFill="1" applyBorder="1" applyAlignment="1">
      <alignment vertical="center"/>
    </xf>
    <xf numFmtId="192" fontId="9" fillId="0" borderId="0" xfId="59" applyNumberFormat="1" applyFont="1" applyFill="1" applyAlignment="1">
      <alignment vertical="center"/>
      <protection/>
    </xf>
    <xf numFmtId="192" fontId="10" fillId="0" borderId="44" xfId="44" applyNumberFormat="1" applyFont="1" applyFill="1" applyBorder="1" applyAlignment="1">
      <alignment vertical="center"/>
    </xf>
    <xf numFmtId="192" fontId="10" fillId="0" borderId="46" xfId="44" applyNumberFormat="1" applyFont="1" applyFill="1" applyBorder="1" applyAlignment="1">
      <alignment vertical="center"/>
    </xf>
    <xf numFmtId="192" fontId="10" fillId="0" borderId="48" xfId="44" applyNumberFormat="1" applyFont="1" applyFill="1" applyBorder="1" applyAlignment="1">
      <alignment vertical="center"/>
    </xf>
    <xf numFmtId="192" fontId="15" fillId="0" borderId="52" xfId="44" applyNumberFormat="1" applyFont="1" applyFill="1" applyBorder="1" applyAlignment="1">
      <alignment vertical="center"/>
    </xf>
    <xf numFmtId="192" fontId="15" fillId="0" borderId="10" xfId="44" applyNumberFormat="1" applyFont="1" applyFill="1" applyBorder="1" applyAlignment="1">
      <alignment vertical="center"/>
    </xf>
    <xf numFmtId="192" fontId="15" fillId="0" borderId="53" xfId="44" applyNumberFormat="1" applyFont="1" applyFill="1" applyBorder="1" applyAlignment="1">
      <alignment vertical="center"/>
    </xf>
    <xf numFmtId="192" fontId="15" fillId="0" borderId="54" xfId="44" applyNumberFormat="1" applyFont="1" applyFill="1" applyBorder="1" applyAlignment="1">
      <alignment vertical="center"/>
    </xf>
    <xf numFmtId="192" fontId="15" fillId="0" borderId="41" xfId="44" applyNumberFormat="1" applyFont="1" applyFill="1" applyBorder="1" applyAlignment="1">
      <alignment vertical="center"/>
    </xf>
    <xf numFmtId="192" fontId="15" fillId="0" borderId="33" xfId="44" applyNumberFormat="1" applyFont="1" applyFill="1" applyBorder="1" applyAlignment="1">
      <alignment vertical="center" wrapText="1"/>
    </xf>
    <xf numFmtId="192" fontId="15" fillId="0" borderId="17" xfId="44" applyNumberFormat="1" applyFont="1" applyFill="1" applyBorder="1" applyAlignment="1">
      <alignment vertical="center" wrapText="1"/>
    </xf>
    <xf numFmtId="192" fontId="15" fillId="0" borderId="40" xfId="44" applyNumberFormat="1" applyFont="1" applyFill="1" applyBorder="1" applyAlignment="1">
      <alignment vertical="center"/>
    </xf>
    <xf numFmtId="192" fontId="15" fillId="0" borderId="55" xfId="44" applyNumberFormat="1" applyFont="1" applyFill="1" applyBorder="1" applyAlignment="1">
      <alignment vertical="center"/>
    </xf>
    <xf numFmtId="192" fontId="15" fillId="0" borderId="56" xfId="44" applyNumberFormat="1" applyFont="1" applyFill="1" applyBorder="1" applyAlignment="1">
      <alignment vertical="center"/>
    </xf>
    <xf numFmtId="0" fontId="14" fillId="0" borderId="0" xfId="59" applyFont="1" applyFill="1" applyAlignment="1">
      <alignment vertical="center" readingOrder="1"/>
      <protection/>
    </xf>
    <xf numFmtId="0" fontId="12" fillId="0" borderId="37" xfId="59" applyFont="1" applyFill="1" applyBorder="1" applyAlignment="1">
      <alignment horizontal="center" vertical="center" textRotation="90" wrapText="1" readingOrder="1"/>
      <protection/>
    </xf>
    <xf numFmtId="0" fontId="12" fillId="0" borderId="15" xfId="59" applyFont="1" applyFill="1" applyBorder="1" applyAlignment="1">
      <alignment horizontal="center" vertical="center" textRotation="90" wrapText="1" readingOrder="1"/>
      <protection/>
    </xf>
    <xf numFmtId="0" fontId="12" fillId="0" borderId="32" xfId="59" applyFont="1" applyFill="1" applyBorder="1" applyAlignment="1">
      <alignment horizontal="center" vertical="center" textRotation="90" wrapText="1" readingOrder="1"/>
      <protection/>
    </xf>
    <xf numFmtId="0" fontId="12" fillId="0" borderId="40" xfId="59" applyFont="1" applyFill="1" applyBorder="1" applyAlignment="1">
      <alignment horizontal="center" vertical="center" wrapText="1" readingOrder="1"/>
      <protection/>
    </xf>
    <xf numFmtId="0" fontId="12" fillId="0" borderId="13" xfId="59" applyFont="1" applyFill="1" applyBorder="1" applyAlignment="1">
      <alignment horizontal="center" vertical="center" textRotation="90" wrapText="1"/>
      <protection/>
    </xf>
    <xf numFmtId="0" fontId="9" fillId="0" borderId="32" xfId="59" applyFont="1" applyFill="1" applyBorder="1" applyAlignment="1">
      <alignment horizontal="center" vertical="center" textRotation="90" wrapText="1" readingOrder="1"/>
      <protection/>
    </xf>
    <xf numFmtId="0" fontId="9" fillId="0" borderId="40" xfId="59" applyFont="1" applyFill="1" applyBorder="1" applyAlignment="1">
      <alignment horizontal="center" vertical="center" wrapText="1" readingOrder="1"/>
      <protection/>
    </xf>
    <xf numFmtId="0" fontId="9" fillId="0" borderId="15" xfId="59" applyFont="1" applyFill="1" applyBorder="1" applyAlignment="1">
      <alignment horizontal="center" vertical="center" textRotation="90" wrapText="1" readingOrder="1"/>
      <protection/>
    </xf>
    <xf numFmtId="0" fontId="9" fillId="0" borderId="15" xfId="59" applyFont="1" applyFill="1" applyBorder="1" applyAlignment="1">
      <alignment horizontal="center" vertical="center" textRotation="90" readingOrder="1"/>
      <protection/>
    </xf>
    <xf numFmtId="0" fontId="9" fillId="0" borderId="32" xfId="59" applyFont="1" applyFill="1" applyBorder="1" applyAlignment="1">
      <alignment horizontal="center" vertical="center" textRotation="90" readingOrder="1"/>
      <protection/>
    </xf>
    <xf numFmtId="192" fontId="15" fillId="0" borderId="18" xfId="44" applyNumberFormat="1" applyFont="1" applyFill="1" applyBorder="1" applyAlignment="1">
      <alignment vertical="center" readingOrder="1"/>
    </xf>
    <xf numFmtId="192" fontId="15" fillId="0" borderId="13" xfId="44" applyNumberFormat="1" applyFont="1" applyFill="1" applyBorder="1" applyAlignment="1">
      <alignment vertical="center" readingOrder="1"/>
    </xf>
    <xf numFmtId="192" fontId="15" fillId="0" borderId="17" xfId="44" applyNumberFormat="1" applyFont="1" applyFill="1" applyBorder="1" applyAlignment="1">
      <alignment vertical="center" readingOrder="1"/>
    </xf>
    <xf numFmtId="192" fontId="10" fillId="0" borderId="22" xfId="44" applyNumberFormat="1" applyFont="1" applyFill="1" applyBorder="1" applyAlignment="1">
      <alignment vertical="center" readingOrder="1"/>
    </xf>
    <xf numFmtId="192" fontId="10" fillId="0" borderId="34" xfId="44" applyNumberFormat="1" applyFont="1" applyFill="1" applyBorder="1" applyAlignment="1">
      <alignment vertical="center" readingOrder="1"/>
    </xf>
    <xf numFmtId="192" fontId="10" fillId="0" borderId="21" xfId="44" applyNumberFormat="1" applyFont="1" applyFill="1" applyBorder="1" applyAlignment="1">
      <alignment vertical="center" readingOrder="1"/>
    </xf>
    <xf numFmtId="192" fontId="10" fillId="0" borderId="26" xfId="44" applyNumberFormat="1" applyFont="1" applyFill="1" applyBorder="1" applyAlignment="1">
      <alignment vertical="center" readingOrder="1"/>
    </xf>
    <xf numFmtId="192" fontId="10" fillId="0" borderId="35" xfId="44" applyNumberFormat="1" applyFont="1" applyFill="1" applyBorder="1" applyAlignment="1">
      <alignment vertical="center" readingOrder="1"/>
    </xf>
    <xf numFmtId="192" fontId="10" fillId="0" borderId="25" xfId="44" applyNumberFormat="1" applyFont="1" applyFill="1" applyBorder="1" applyAlignment="1">
      <alignment vertical="center" readingOrder="1"/>
    </xf>
    <xf numFmtId="192" fontId="10" fillId="0" borderId="30" xfId="44" applyNumberFormat="1" applyFont="1" applyFill="1" applyBorder="1" applyAlignment="1">
      <alignment vertical="center" readingOrder="1"/>
    </xf>
    <xf numFmtId="192" fontId="10" fillId="0" borderId="36" xfId="44" applyNumberFormat="1" applyFont="1" applyFill="1" applyBorder="1" applyAlignment="1">
      <alignment vertical="center" readingOrder="1"/>
    </xf>
    <xf numFmtId="192" fontId="10" fillId="0" borderId="29" xfId="44" applyNumberFormat="1" applyFont="1" applyFill="1" applyBorder="1" applyAlignment="1">
      <alignment vertical="center" readingOrder="1"/>
    </xf>
    <xf numFmtId="3" fontId="10" fillId="0" borderId="35" xfId="44" applyNumberFormat="1" applyFont="1" applyFill="1" applyBorder="1" applyAlignment="1">
      <alignment vertical="center" readingOrder="1"/>
    </xf>
    <xf numFmtId="3" fontId="10" fillId="0" borderId="26" xfId="44" applyNumberFormat="1" applyFont="1" applyFill="1" applyBorder="1" applyAlignment="1">
      <alignment vertical="center" readingOrder="1"/>
    </xf>
    <xf numFmtId="192" fontId="15" fillId="0" borderId="11" xfId="44" applyNumberFormat="1" applyFont="1" applyFill="1" applyBorder="1" applyAlignment="1">
      <alignment vertical="center" readingOrder="1"/>
    </xf>
    <xf numFmtId="192" fontId="16" fillId="0" borderId="57" xfId="44" applyNumberFormat="1" applyFont="1" applyFill="1" applyBorder="1" applyAlignment="1">
      <alignment vertical="center" readingOrder="1"/>
    </xf>
    <xf numFmtId="192" fontId="16" fillId="0" borderId="58" xfId="44" applyNumberFormat="1" applyFont="1" applyFill="1" applyBorder="1" applyAlignment="1">
      <alignment vertical="center" readingOrder="1"/>
    </xf>
    <xf numFmtId="192" fontId="16" fillId="0" borderId="59" xfId="44" applyNumberFormat="1" applyFont="1" applyFill="1" applyBorder="1" applyAlignment="1">
      <alignment vertical="center" readingOrder="1"/>
    </xf>
    <xf numFmtId="192" fontId="16" fillId="0" borderId="13" xfId="44" applyNumberFormat="1" applyFont="1" applyFill="1" applyBorder="1" applyAlignment="1">
      <alignment vertical="center" readingOrder="1"/>
    </xf>
    <xf numFmtId="192" fontId="16" fillId="0" borderId="41" xfId="44" applyNumberFormat="1" applyFont="1" applyFill="1" applyBorder="1" applyAlignment="1">
      <alignment vertical="center" readingOrder="1"/>
    </xf>
    <xf numFmtId="192" fontId="16" fillId="0" borderId="60" xfId="44" applyNumberFormat="1" applyFont="1" applyFill="1" applyBorder="1" applyAlignment="1">
      <alignment vertical="center" readingOrder="1"/>
    </xf>
    <xf numFmtId="0" fontId="9" fillId="0" borderId="51" xfId="59" applyFont="1" applyFill="1" applyBorder="1" applyAlignment="1">
      <alignment horizontal="center" vertical="center" readingOrder="1"/>
      <protection/>
    </xf>
    <xf numFmtId="0" fontId="9" fillId="0" borderId="37" xfId="59" applyFont="1" applyFill="1" applyBorder="1" applyAlignment="1">
      <alignment horizontal="center" vertical="center" textRotation="90" readingOrder="1"/>
      <protection/>
    </xf>
    <xf numFmtId="0" fontId="12" fillId="0" borderId="16" xfId="59" applyFont="1" applyFill="1" applyBorder="1" applyAlignment="1">
      <alignment horizontal="center" vertical="center" textRotation="90" wrapText="1" readingOrder="1"/>
      <protection/>
    </xf>
    <xf numFmtId="0" fontId="12" fillId="0" borderId="61" xfId="59" applyFont="1" applyFill="1" applyBorder="1" applyAlignment="1">
      <alignment horizontal="center" vertical="center" wrapText="1" readingOrder="1"/>
      <protection/>
    </xf>
    <xf numFmtId="1" fontId="15" fillId="0" borderId="18" xfId="44" applyNumberFormat="1" applyFont="1" applyFill="1" applyBorder="1" applyAlignment="1">
      <alignment vertical="center" readingOrder="1"/>
    </xf>
    <xf numFmtId="192" fontId="15" fillId="0" borderId="62" xfId="44" applyNumberFormat="1" applyFont="1" applyFill="1" applyBorder="1" applyAlignment="1">
      <alignment vertical="center" readingOrder="1"/>
    </xf>
    <xf numFmtId="192" fontId="15" fillId="0" borderId="63" xfId="44" applyNumberFormat="1" applyFont="1" applyFill="1" applyBorder="1" applyAlignment="1">
      <alignment vertical="center" readingOrder="1"/>
    </xf>
    <xf numFmtId="192" fontId="15" fillId="0" borderId="64" xfId="44" applyNumberFormat="1" applyFont="1" applyFill="1" applyBorder="1" applyAlignment="1">
      <alignment vertical="center" readingOrder="1"/>
    </xf>
    <xf numFmtId="192" fontId="15" fillId="0" borderId="33" xfId="44" applyNumberFormat="1" applyFont="1" applyFill="1" applyBorder="1" applyAlignment="1">
      <alignment vertical="center" wrapText="1" readingOrder="1"/>
    </xf>
    <xf numFmtId="192" fontId="15" fillId="0" borderId="37" xfId="44" applyNumberFormat="1" applyFont="1" applyFill="1" applyBorder="1" applyAlignment="1">
      <alignment vertical="center" readingOrder="1"/>
    </xf>
    <xf numFmtId="192" fontId="15" fillId="0" borderId="15" xfId="44" applyNumberFormat="1" applyFont="1" applyFill="1" applyBorder="1" applyAlignment="1">
      <alignment vertical="center" readingOrder="1"/>
    </xf>
    <xf numFmtId="192" fontId="15" fillId="0" borderId="16" xfId="44" applyNumberFormat="1" applyFont="1" applyFill="1" applyBorder="1" applyAlignment="1">
      <alignment vertical="center" readingOrder="1"/>
    </xf>
    <xf numFmtId="192" fontId="15" fillId="0" borderId="60" xfId="44" applyNumberFormat="1" applyFont="1" applyFill="1" applyBorder="1" applyAlignment="1">
      <alignment vertical="center" readingOrder="1"/>
    </xf>
    <xf numFmtId="0" fontId="14" fillId="0" borderId="0" xfId="59" applyFont="1" applyFill="1" applyAlignment="1">
      <alignment vertical="center"/>
      <protection/>
    </xf>
    <xf numFmtId="0" fontId="9" fillId="0" borderId="13" xfId="59" applyFont="1" applyFill="1" applyBorder="1" applyAlignment="1">
      <alignment horizontal="center" vertical="center" readingOrder="1"/>
      <protection/>
    </xf>
    <xf numFmtId="0" fontId="12" fillId="0" borderId="17" xfId="59" applyFont="1" applyFill="1" applyBorder="1" applyAlignment="1">
      <alignment horizontal="center" vertical="center" textRotation="90" wrapText="1"/>
      <protection/>
    </xf>
    <xf numFmtId="0" fontId="12" fillId="0" borderId="50" xfId="59" applyFont="1" applyFill="1" applyBorder="1" applyAlignment="1">
      <alignment horizontal="center" vertical="center" textRotation="90" wrapText="1"/>
      <protection/>
    </xf>
    <xf numFmtId="0" fontId="9" fillId="0" borderId="50" xfId="59" applyFont="1" applyFill="1" applyBorder="1" applyAlignment="1">
      <alignment horizontal="center" vertical="center" textRotation="90"/>
      <protection/>
    </xf>
    <xf numFmtId="0" fontId="12" fillId="0" borderId="13" xfId="59" applyFont="1" applyFill="1" applyBorder="1" applyAlignment="1">
      <alignment horizontal="center" vertical="center" wrapText="1"/>
      <protection/>
    </xf>
    <xf numFmtId="0" fontId="9" fillId="0" borderId="17" xfId="59" applyFont="1" applyFill="1" applyBorder="1" applyAlignment="1">
      <alignment horizontal="center" vertical="center" textRotation="90" wrapText="1"/>
      <protection/>
    </xf>
    <xf numFmtId="0" fontId="9" fillId="0" borderId="18" xfId="59" applyFont="1" applyFill="1" applyBorder="1" applyAlignment="1">
      <alignment horizontal="center" vertical="center" textRotation="90"/>
      <protection/>
    </xf>
    <xf numFmtId="0" fontId="9" fillId="0" borderId="18" xfId="59" applyFont="1" applyFill="1" applyBorder="1" applyAlignment="1">
      <alignment horizontal="center" vertical="center" textRotation="90" wrapText="1"/>
      <protection/>
    </xf>
    <xf numFmtId="0" fontId="9" fillId="0" borderId="13" xfId="59" applyFont="1" applyFill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center" vertical="center" textRotation="90"/>
      <protection/>
    </xf>
    <xf numFmtId="3" fontId="15" fillId="0" borderId="17" xfId="44" applyNumberFormat="1" applyFont="1" applyFill="1" applyBorder="1" applyAlignment="1">
      <alignment vertical="center"/>
    </xf>
    <xf numFmtId="3" fontId="15" fillId="0" borderId="18" xfId="44" applyNumberFormat="1" applyFont="1" applyFill="1" applyBorder="1" applyAlignment="1">
      <alignment vertical="center"/>
    </xf>
    <xf numFmtId="3" fontId="15" fillId="0" borderId="50" xfId="44" applyNumberFormat="1" applyFont="1" applyFill="1" applyBorder="1" applyAlignment="1">
      <alignment vertical="center"/>
    </xf>
    <xf numFmtId="3" fontId="15" fillId="0" borderId="13" xfId="44" applyNumberFormat="1" applyFont="1" applyFill="1" applyBorder="1" applyAlignment="1">
      <alignment vertical="center"/>
    </xf>
    <xf numFmtId="3" fontId="15" fillId="0" borderId="33" xfId="44" applyNumberFormat="1" applyFont="1" applyFill="1" applyBorder="1" applyAlignment="1">
      <alignment vertical="center"/>
    </xf>
    <xf numFmtId="3" fontId="15" fillId="0" borderId="13" xfId="59" applyNumberFormat="1" applyFont="1" applyFill="1" applyBorder="1" applyAlignment="1">
      <alignment vertical="center"/>
      <protection/>
    </xf>
    <xf numFmtId="3" fontId="10" fillId="0" borderId="21" xfId="44" applyNumberFormat="1" applyFont="1" applyFill="1" applyBorder="1" applyAlignment="1">
      <alignment vertical="center"/>
    </xf>
    <xf numFmtId="3" fontId="10" fillId="0" borderId="22" xfId="44" applyNumberFormat="1" applyFont="1" applyFill="1" applyBorder="1" applyAlignment="1">
      <alignment vertical="center"/>
    </xf>
    <xf numFmtId="3" fontId="10" fillId="0" borderId="34" xfId="44" applyNumberFormat="1" applyFont="1" applyFill="1" applyBorder="1" applyAlignment="1">
      <alignment vertical="center"/>
    </xf>
    <xf numFmtId="3" fontId="15" fillId="0" borderId="20" xfId="44" applyNumberFormat="1" applyFont="1" applyFill="1" applyBorder="1" applyAlignment="1">
      <alignment vertical="center"/>
    </xf>
    <xf numFmtId="3" fontId="10" fillId="0" borderId="21" xfId="59" applyNumberFormat="1" applyFont="1" applyFill="1" applyBorder="1" applyAlignment="1">
      <alignment vertical="center"/>
      <protection/>
    </xf>
    <xf numFmtId="3" fontId="10" fillId="0" borderId="22" xfId="59" applyNumberFormat="1" applyFont="1" applyFill="1" applyBorder="1" applyAlignment="1">
      <alignment vertical="center"/>
      <protection/>
    </xf>
    <xf numFmtId="3" fontId="10" fillId="0" borderId="34" xfId="59" applyNumberFormat="1" applyFont="1" applyFill="1" applyBorder="1" applyAlignment="1">
      <alignment vertical="center"/>
      <protection/>
    </xf>
    <xf numFmtId="3" fontId="10" fillId="0" borderId="20" xfId="59" applyNumberFormat="1" applyFont="1" applyFill="1" applyBorder="1" applyAlignment="1">
      <alignment vertical="center"/>
      <protection/>
    </xf>
    <xf numFmtId="3" fontId="15" fillId="0" borderId="20" xfId="59" applyNumberFormat="1" applyFont="1" applyFill="1" applyBorder="1" applyAlignment="1">
      <alignment vertical="center"/>
      <protection/>
    </xf>
    <xf numFmtId="3" fontId="10" fillId="0" borderId="25" xfId="44" applyNumberFormat="1" applyFont="1" applyFill="1" applyBorder="1" applyAlignment="1">
      <alignment vertical="center"/>
    </xf>
    <xf numFmtId="3" fontId="10" fillId="0" borderId="26" xfId="44" applyNumberFormat="1" applyFont="1" applyFill="1" applyBorder="1" applyAlignment="1">
      <alignment vertical="center"/>
    </xf>
    <xf numFmtId="3" fontId="10" fillId="0" borderId="35" xfId="44" applyNumberFormat="1" applyFont="1" applyFill="1" applyBorder="1" applyAlignment="1">
      <alignment vertical="center"/>
    </xf>
    <xf numFmtId="3" fontId="15" fillId="0" borderId="24" xfId="44" applyNumberFormat="1" applyFont="1" applyFill="1" applyBorder="1" applyAlignment="1">
      <alignment vertical="center"/>
    </xf>
    <xf numFmtId="3" fontId="10" fillId="0" borderId="25" xfId="59" applyNumberFormat="1" applyFont="1" applyFill="1" applyBorder="1" applyAlignment="1">
      <alignment vertical="center"/>
      <protection/>
    </xf>
    <xf numFmtId="3" fontId="10" fillId="0" borderId="26" xfId="59" applyNumberFormat="1" applyFont="1" applyFill="1" applyBorder="1" applyAlignment="1">
      <alignment vertical="center"/>
      <protection/>
    </xf>
    <xf numFmtId="3" fontId="10" fillId="0" borderId="35" xfId="59" applyNumberFormat="1" applyFont="1" applyFill="1" applyBorder="1" applyAlignment="1">
      <alignment vertical="center"/>
      <protection/>
    </xf>
    <xf numFmtId="3" fontId="15" fillId="0" borderId="24" xfId="59" applyNumberFormat="1" applyFont="1" applyFill="1" applyBorder="1" applyAlignment="1">
      <alignment vertical="center"/>
      <protection/>
    </xf>
    <xf numFmtId="3" fontId="10" fillId="0" borderId="29" xfId="44" applyNumberFormat="1" applyFont="1" applyFill="1" applyBorder="1" applyAlignment="1">
      <alignment vertical="center"/>
    </xf>
    <xf numFmtId="3" fontId="10" fillId="0" borderId="30" xfId="44" applyNumberFormat="1" applyFont="1" applyFill="1" applyBorder="1" applyAlignment="1">
      <alignment vertical="center"/>
    </xf>
    <xf numFmtId="3" fontId="10" fillId="0" borderId="36" xfId="44" applyNumberFormat="1" applyFont="1" applyFill="1" applyBorder="1" applyAlignment="1">
      <alignment vertical="center"/>
    </xf>
    <xf numFmtId="3" fontId="15" fillId="0" borderId="28" xfId="44" applyNumberFormat="1" applyFont="1" applyFill="1" applyBorder="1" applyAlignment="1">
      <alignment vertical="center"/>
    </xf>
    <xf numFmtId="3" fontId="10" fillId="0" borderId="29" xfId="59" applyNumberFormat="1" applyFont="1" applyFill="1" applyBorder="1" applyAlignment="1">
      <alignment vertical="center"/>
      <protection/>
    </xf>
    <xf numFmtId="3" fontId="10" fillId="0" borderId="30" xfId="59" applyNumberFormat="1" applyFont="1" applyFill="1" applyBorder="1" applyAlignment="1">
      <alignment vertical="center"/>
      <protection/>
    </xf>
    <xf numFmtId="3" fontId="10" fillId="0" borderId="36" xfId="59" applyNumberFormat="1" applyFont="1" applyFill="1" applyBorder="1" applyAlignment="1">
      <alignment vertical="center"/>
      <protection/>
    </xf>
    <xf numFmtId="3" fontId="10" fillId="0" borderId="53" xfId="59" applyNumberFormat="1" applyFont="1" applyFill="1" applyBorder="1" applyAlignment="1">
      <alignment vertical="center"/>
      <protection/>
    </xf>
    <xf numFmtId="3" fontId="15" fillId="0" borderId="28" xfId="59" applyNumberFormat="1" applyFont="1" applyFill="1" applyBorder="1" applyAlignment="1">
      <alignment vertical="center"/>
      <protection/>
    </xf>
    <xf numFmtId="3" fontId="15" fillId="0" borderId="33" xfId="59" applyNumberFormat="1" applyFont="1" applyFill="1" applyBorder="1" applyAlignment="1">
      <alignment vertical="center"/>
      <protection/>
    </xf>
    <xf numFmtId="3" fontId="15" fillId="0" borderId="18" xfId="59" applyNumberFormat="1" applyFont="1" applyFill="1" applyBorder="1" applyAlignment="1">
      <alignment vertical="center"/>
      <protection/>
    </xf>
    <xf numFmtId="3" fontId="15" fillId="0" borderId="50" xfId="59" applyNumberFormat="1" applyFont="1" applyFill="1" applyBorder="1" applyAlignment="1">
      <alignment vertical="center"/>
      <protection/>
    </xf>
    <xf numFmtId="3" fontId="15" fillId="0" borderId="17" xfId="59" applyNumberFormat="1" applyFont="1" applyFill="1" applyBorder="1" applyAlignment="1">
      <alignment vertical="center"/>
      <protection/>
    </xf>
    <xf numFmtId="3" fontId="15" fillId="0" borderId="10" xfId="44" applyNumberFormat="1" applyFont="1" applyFill="1" applyBorder="1" applyAlignment="1">
      <alignment vertical="center"/>
    </xf>
    <xf numFmtId="3" fontId="15" fillId="0" borderId="19" xfId="59" applyNumberFormat="1" applyFont="1" applyFill="1" applyBorder="1" applyAlignment="1">
      <alignment vertical="center"/>
      <protection/>
    </xf>
    <xf numFmtId="3" fontId="15" fillId="0" borderId="12" xfId="59" applyNumberFormat="1" applyFont="1" applyFill="1" applyBorder="1" applyAlignment="1">
      <alignment vertical="center"/>
      <protection/>
    </xf>
    <xf numFmtId="3" fontId="15" fillId="0" borderId="10" xfId="59" applyNumberFormat="1" applyFont="1" applyFill="1" applyBorder="1" applyAlignment="1">
      <alignment vertical="center"/>
      <protection/>
    </xf>
    <xf numFmtId="3" fontId="15" fillId="0" borderId="37" xfId="59" applyNumberFormat="1" applyFont="1" applyFill="1" applyBorder="1" applyAlignment="1">
      <alignment vertical="center"/>
      <protection/>
    </xf>
    <xf numFmtId="3" fontId="15" fillId="0" borderId="15" xfId="59" applyNumberFormat="1" applyFont="1" applyFill="1" applyBorder="1" applyAlignment="1">
      <alignment vertical="center"/>
      <protection/>
    </xf>
    <xf numFmtId="3" fontId="15" fillId="0" borderId="16" xfId="59" applyNumberFormat="1" applyFont="1" applyFill="1" applyBorder="1" applyAlignment="1">
      <alignment vertical="center"/>
      <protection/>
    </xf>
    <xf numFmtId="3" fontId="15" fillId="0" borderId="14" xfId="59" applyNumberFormat="1" applyFont="1" applyFill="1" applyBorder="1" applyAlignment="1">
      <alignment vertical="center"/>
      <protection/>
    </xf>
    <xf numFmtId="3" fontId="15" fillId="0" borderId="60" xfId="44" applyNumberFormat="1" applyFont="1" applyFill="1" applyBorder="1" applyAlignment="1">
      <alignment vertical="center"/>
    </xf>
    <xf numFmtId="3" fontId="15" fillId="0" borderId="58" xfId="44" applyNumberFormat="1" applyFont="1" applyFill="1" applyBorder="1" applyAlignment="1">
      <alignment vertical="center"/>
    </xf>
    <xf numFmtId="3" fontId="15" fillId="0" borderId="59" xfId="44" applyNumberFormat="1" applyFont="1" applyFill="1" applyBorder="1" applyAlignment="1">
      <alignment vertical="center"/>
    </xf>
    <xf numFmtId="3" fontId="15" fillId="0" borderId="41" xfId="44" applyNumberFormat="1" applyFont="1" applyFill="1" applyBorder="1" applyAlignment="1">
      <alignment vertical="center"/>
    </xf>
    <xf numFmtId="3" fontId="15" fillId="0" borderId="56" xfId="59" applyNumberFormat="1" applyFont="1" applyFill="1" applyBorder="1" applyAlignment="1">
      <alignment vertical="center"/>
      <protection/>
    </xf>
    <xf numFmtId="3" fontId="15" fillId="0" borderId="38" xfId="59" applyNumberFormat="1" applyFont="1" applyFill="1" applyBorder="1" applyAlignment="1">
      <alignment vertical="center"/>
      <protection/>
    </xf>
    <xf numFmtId="3" fontId="15" fillId="0" borderId="39" xfId="59" applyNumberFormat="1" applyFont="1" applyFill="1" applyBorder="1" applyAlignment="1">
      <alignment vertical="center"/>
      <protection/>
    </xf>
    <xf numFmtId="0" fontId="12" fillId="0" borderId="18" xfId="59" applyFont="1" applyFill="1" applyBorder="1" applyAlignment="1">
      <alignment horizontal="center" vertical="center" textRotation="90" wrapText="1"/>
      <protection/>
    </xf>
    <xf numFmtId="0" fontId="9" fillId="0" borderId="50" xfId="59" applyFont="1" applyFill="1" applyBorder="1" applyAlignment="1">
      <alignment horizontal="center" vertical="center" textRotation="90" wrapText="1"/>
      <protection/>
    </xf>
    <xf numFmtId="3" fontId="15" fillId="0" borderId="60" xfId="59" applyNumberFormat="1" applyFont="1" applyFill="1" applyBorder="1" applyAlignment="1">
      <alignment vertical="center"/>
      <protection/>
    </xf>
    <xf numFmtId="3" fontId="15" fillId="0" borderId="41" xfId="59" applyNumberFormat="1" applyFont="1" applyFill="1" applyBorder="1" applyAlignment="1">
      <alignment vertical="center"/>
      <protection/>
    </xf>
    <xf numFmtId="0" fontId="9" fillId="0" borderId="32" xfId="59" applyFont="1" applyFill="1" applyBorder="1" applyAlignment="1">
      <alignment horizontal="center" vertical="center" wrapText="1"/>
      <protection/>
    </xf>
    <xf numFmtId="0" fontId="9" fillId="0" borderId="40" xfId="59" applyFont="1" applyFill="1" applyBorder="1" applyAlignment="1">
      <alignment horizontal="center" vertical="center" wrapText="1"/>
      <protection/>
    </xf>
    <xf numFmtId="0" fontId="6" fillId="0" borderId="0" xfId="59" applyFont="1" applyFill="1" applyAlignment="1">
      <alignment horizontal="right" vertical="center"/>
      <protection/>
    </xf>
    <xf numFmtId="0" fontId="9" fillId="0" borderId="13" xfId="59" applyFont="1" applyFill="1" applyBorder="1" applyAlignment="1">
      <alignment horizontal="right" vertical="center"/>
      <protection/>
    </xf>
    <xf numFmtId="0" fontId="6" fillId="0" borderId="20" xfId="59" applyFont="1" applyFill="1" applyBorder="1" applyAlignment="1">
      <alignment horizontal="right" vertical="center"/>
      <protection/>
    </xf>
    <xf numFmtId="0" fontId="6" fillId="0" borderId="24" xfId="59" applyFont="1" applyFill="1" applyBorder="1" applyAlignment="1">
      <alignment horizontal="right" vertical="center"/>
      <protection/>
    </xf>
    <xf numFmtId="0" fontId="6" fillId="0" borderId="28" xfId="59" applyFont="1" applyFill="1" applyBorder="1" applyAlignment="1">
      <alignment horizontal="right" vertical="center"/>
      <protection/>
    </xf>
    <xf numFmtId="0" fontId="9" fillId="0" borderId="13" xfId="59" applyFont="1" applyFill="1" applyBorder="1" applyAlignment="1">
      <alignment horizontal="right" vertical="center" wrapText="1"/>
      <protection/>
    </xf>
    <xf numFmtId="3" fontId="15" fillId="0" borderId="58" xfId="59" applyNumberFormat="1" applyFont="1" applyFill="1" applyBorder="1" applyAlignment="1">
      <alignment vertical="center"/>
      <protection/>
    </xf>
    <xf numFmtId="3" fontId="15" fillId="0" borderId="59" xfId="59" applyNumberFormat="1" applyFont="1" applyFill="1" applyBorder="1" applyAlignment="1">
      <alignment vertical="center"/>
      <protection/>
    </xf>
    <xf numFmtId="0" fontId="9" fillId="0" borderId="33" xfId="59" applyFont="1" applyFill="1" applyBorder="1" applyAlignment="1">
      <alignment horizontal="center" vertical="center" textRotation="90" wrapText="1"/>
      <protection/>
    </xf>
    <xf numFmtId="0" fontId="9" fillId="0" borderId="19" xfId="59" applyFont="1" applyFill="1" applyBorder="1" applyAlignment="1">
      <alignment horizontal="center" vertical="center" textRotation="90" wrapText="1"/>
      <protection/>
    </xf>
    <xf numFmtId="0" fontId="9" fillId="0" borderId="0" xfId="59" applyFont="1" applyFill="1" applyAlignment="1">
      <alignment horizontal="center" vertical="center" textRotation="90"/>
      <protection/>
    </xf>
    <xf numFmtId="10" fontId="15" fillId="0" borderId="19" xfId="59" applyNumberFormat="1" applyFont="1" applyFill="1" applyBorder="1" applyAlignment="1">
      <alignment vertical="center"/>
      <protection/>
    </xf>
    <xf numFmtId="10" fontId="15" fillId="0" borderId="19" xfId="62" applyNumberFormat="1" applyFont="1" applyFill="1" applyBorder="1" applyAlignment="1">
      <alignment vertical="center"/>
    </xf>
    <xf numFmtId="3" fontId="10" fillId="0" borderId="44" xfId="59" applyNumberFormat="1" applyFont="1" applyFill="1" applyBorder="1" applyAlignment="1">
      <alignment vertical="center"/>
      <protection/>
    </xf>
    <xf numFmtId="10" fontId="15" fillId="0" borderId="23" xfId="62" applyNumberFormat="1" applyFont="1" applyFill="1" applyBorder="1" applyAlignment="1">
      <alignment vertical="center"/>
    </xf>
    <xf numFmtId="3" fontId="10" fillId="0" borderId="46" xfId="59" applyNumberFormat="1" applyFont="1" applyFill="1" applyBorder="1" applyAlignment="1">
      <alignment vertical="center"/>
      <protection/>
    </xf>
    <xf numFmtId="10" fontId="15" fillId="0" borderId="27" xfId="62" applyNumberFormat="1" applyFont="1" applyFill="1" applyBorder="1" applyAlignment="1">
      <alignment vertical="center"/>
    </xf>
    <xf numFmtId="3" fontId="10" fillId="0" borderId="48" xfId="59" applyNumberFormat="1" applyFont="1" applyFill="1" applyBorder="1" applyAlignment="1">
      <alignment vertical="center"/>
      <protection/>
    </xf>
    <xf numFmtId="10" fontId="15" fillId="0" borderId="31" xfId="62" applyNumberFormat="1" applyFont="1" applyFill="1" applyBorder="1" applyAlignment="1">
      <alignment vertical="center"/>
    </xf>
    <xf numFmtId="4" fontId="15" fillId="0" borderId="32" xfId="59" applyNumberFormat="1" applyFont="1" applyFill="1" applyBorder="1" applyAlignment="1">
      <alignment vertical="center"/>
      <protection/>
    </xf>
    <xf numFmtId="4" fontId="15" fillId="0" borderId="16" xfId="59" applyNumberFormat="1" applyFont="1" applyFill="1" applyBorder="1" applyAlignment="1">
      <alignment vertical="center"/>
      <protection/>
    </xf>
    <xf numFmtId="10" fontId="6" fillId="0" borderId="0" xfId="59" applyNumberFormat="1" applyFont="1" applyFill="1" applyAlignment="1">
      <alignment vertical="center"/>
      <protection/>
    </xf>
    <xf numFmtId="2" fontId="6" fillId="0" borderId="0" xfId="59" applyNumberFormat="1" applyFont="1" applyFill="1" applyAlignment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BDE 2004 francais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S_Arabic" xfId="57"/>
    <cellStyle name="Neutral" xfId="58"/>
    <cellStyle name="Normal_CBDE 2004 francai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amamy\Desktop\ghalia\Lebanon%20CAS%20publications\Statistical%20yearbook%202006\English\NACHRA%20Fran&#231;aise%20finale%202006%20sans%20graph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  <sheetName val="9"/>
      <sheetName val="10"/>
      <sheetName val="Entrées "/>
      <sheetName val="Sorties"/>
      <sheetName val="12"/>
      <sheetName val="Sheet8"/>
      <sheetName val="13"/>
      <sheetName val="14"/>
      <sheetName val="15"/>
      <sheetName val="17"/>
      <sheetName val="18"/>
      <sheetName val="19"/>
      <sheetName val="20"/>
      <sheetName val="21"/>
      <sheetName val="23"/>
      <sheetName val="24"/>
      <sheetName val="25"/>
      <sheetName val="26"/>
      <sheetName val="27"/>
      <sheetName val="28"/>
      <sheetName val="29"/>
      <sheetName val="a"/>
      <sheetName val="30"/>
      <sheetName val="31"/>
      <sheetName val="32"/>
      <sheetName val="38"/>
      <sheetName val="39"/>
      <sheetName val="40"/>
      <sheetName val="41"/>
      <sheetName val="Sheet23"/>
      <sheetName val="42"/>
      <sheetName val="Hotels 1"/>
      <sheetName val="Hotels 2"/>
      <sheetName val="Hotels 3"/>
      <sheetName val="Hotels 4"/>
      <sheetName val="Sheet5"/>
      <sheetName val="Sheet6"/>
      <sheetName val="Sheet1"/>
      <sheetName val="Sheet2"/>
      <sheetName val="Sheet7"/>
      <sheetName val="Sheet3"/>
      <sheetName val="43"/>
      <sheetName val="Sheet10"/>
      <sheetName val="Sheet9"/>
      <sheetName val="Sheet11"/>
      <sheetName val="44"/>
      <sheetName val="45"/>
      <sheetName val="46"/>
      <sheetName val="z"/>
      <sheetName val="Sheet13"/>
      <sheetName val="Sheet12"/>
      <sheetName val="Sheet14"/>
      <sheetName val="Sheet15"/>
      <sheetName val="Sheet17"/>
      <sheetName val="Sheet16"/>
      <sheetName val="Sheet18"/>
      <sheetName val="Sheet22"/>
      <sheetName val="Sheet21"/>
      <sheetName val="Sheet20"/>
      <sheetName val="Sheet19"/>
      <sheetName val="b"/>
      <sheetName val="c"/>
      <sheetName val="d"/>
      <sheetName val="f"/>
      <sheetName val="e"/>
      <sheetName val="g"/>
      <sheetName val="h"/>
      <sheetName val="48"/>
      <sheetName val="49"/>
      <sheetName val="53"/>
      <sheetName val="54"/>
      <sheetName val="55"/>
      <sheetName val="57"/>
      <sheetName val="58"/>
      <sheetName val="59"/>
      <sheetName val="60"/>
      <sheetName val="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1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0" width="9.140625" style="1" customWidth="1"/>
    <col min="11" max="14" width="9.140625" style="4" customWidth="1"/>
    <col min="15" max="16384" width="9.140625" style="1" customWidth="1"/>
  </cols>
  <sheetData>
    <row r="1" spans="1:13" ht="49.5" customHeight="1" thickBot="1">
      <c r="A1" s="8" t="s">
        <v>157</v>
      </c>
      <c r="B1" s="9"/>
      <c r="C1" s="9"/>
      <c r="D1" s="9"/>
      <c r="E1" s="9"/>
      <c r="F1" s="9"/>
      <c r="G1" s="9"/>
      <c r="H1" s="9"/>
      <c r="I1" s="9"/>
      <c r="J1" s="9"/>
      <c r="K1" s="10"/>
      <c r="L1" s="3"/>
      <c r="M1" s="3"/>
    </row>
    <row r="15" ht="12.75">
      <c r="J15" s="2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M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13" customWidth="1"/>
    <col min="2" max="2" width="8.140625" style="13" customWidth="1"/>
    <col min="3" max="3" width="7.7109375" style="13" customWidth="1"/>
    <col min="4" max="4" width="8.00390625" style="13" customWidth="1"/>
    <col min="5" max="5" width="8.28125" style="13" customWidth="1"/>
    <col min="6" max="6" width="8.7109375" style="13" customWidth="1"/>
    <col min="7" max="7" width="9.7109375" style="13" customWidth="1"/>
    <col min="8" max="8" width="10.421875" style="13" customWidth="1"/>
    <col min="9" max="9" width="8.7109375" style="13" customWidth="1"/>
    <col min="10" max="16384" width="9.140625" style="13" customWidth="1"/>
  </cols>
  <sheetData>
    <row r="1" spans="1:13" ht="18.75">
      <c r="A1" s="5" t="s">
        <v>166</v>
      </c>
      <c r="M1" s="151"/>
    </row>
    <row r="2" spans="1:13" ht="15.75">
      <c r="A2" s="16" t="s">
        <v>9</v>
      </c>
      <c r="M2" s="151"/>
    </row>
    <row r="3" ht="9.75" customHeight="1" thickBot="1"/>
    <row r="4" spans="1:9" s="21" customFormat="1" ht="39" thickBot="1">
      <c r="A4" s="160" t="s">
        <v>70</v>
      </c>
      <c r="B4" s="85" t="s">
        <v>111</v>
      </c>
      <c r="C4" s="85" t="s">
        <v>112</v>
      </c>
      <c r="D4" s="85" t="s">
        <v>113</v>
      </c>
      <c r="E4" s="85" t="s">
        <v>114</v>
      </c>
      <c r="F4" s="85" t="s">
        <v>115</v>
      </c>
      <c r="G4" s="85" t="s">
        <v>116</v>
      </c>
      <c r="H4" s="217" t="s">
        <v>75</v>
      </c>
      <c r="I4" s="218" t="s">
        <v>100</v>
      </c>
    </row>
    <row r="5" spans="1:9" s="21" customFormat="1" ht="13.5" thickBot="1">
      <c r="A5" s="17" t="s">
        <v>77</v>
      </c>
      <c r="B5" s="162">
        <v>21282</v>
      </c>
      <c r="C5" s="163">
        <v>1533</v>
      </c>
      <c r="D5" s="163">
        <v>631</v>
      </c>
      <c r="E5" s="163">
        <v>332</v>
      </c>
      <c r="F5" s="163">
        <v>100</v>
      </c>
      <c r="G5" s="163">
        <v>70</v>
      </c>
      <c r="H5" s="196">
        <v>1556</v>
      </c>
      <c r="I5" s="167">
        <f>SUM(B5:H5)</f>
        <v>25504</v>
      </c>
    </row>
    <row r="6" spans="1:9" ht="12.75">
      <c r="A6" s="25" t="s">
        <v>101</v>
      </c>
      <c r="B6" s="172">
        <v>22997</v>
      </c>
      <c r="C6" s="173">
        <v>715</v>
      </c>
      <c r="D6" s="173">
        <v>265</v>
      </c>
      <c r="E6" s="173">
        <v>164</v>
      </c>
      <c r="F6" s="173">
        <v>32</v>
      </c>
      <c r="G6" s="173">
        <v>28</v>
      </c>
      <c r="H6" s="174">
        <v>664</v>
      </c>
      <c r="I6" s="176">
        <f>SUM(B6:H6)</f>
        <v>24865</v>
      </c>
    </row>
    <row r="7" spans="1:9" ht="12.75">
      <c r="A7" s="29" t="s">
        <v>81</v>
      </c>
      <c r="B7" s="181">
        <v>22094</v>
      </c>
      <c r="C7" s="182">
        <v>1673</v>
      </c>
      <c r="D7" s="182">
        <v>617</v>
      </c>
      <c r="E7" s="182">
        <v>315</v>
      </c>
      <c r="F7" s="182">
        <v>59</v>
      </c>
      <c r="G7" s="182">
        <v>43</v>
      </c>
      <c r="H7" s="183">
        <v>991</v>
      </c>
      <c r="I7" s="184">
        <f aca="true" t="shared" si="0" ref="I7:I32">SUM(B7:H7)</f>
        <v>25792</v>
      </c>
    </row>
    <row r="8" spans="1:9" ht="12.75">
      <c r="A8" s="29" t="s">
        <v>83</v>
      </c>
      <c r="B8" s="181">
        <v>8886</v>
      </c>
      <c r="C8" s="182">
        <v>539</v>
      </c>
      <c r="D8" s="182">
        <v>210</v>
      </c>
      <c r="E8" s="182">
        <v>116</v>
      </c>
      <c r="F8" s="182">
        <v>32</v>
      </c>
      <c r="G8" s="182">
        <v>34</v>
      </c>
      <c r="H8" s="183">
        <v>263</v>
      </c>
      <c r="I8" s="184">
        <f t="shared" si="0"/>
        <v>10080</v>
      </c>
    </row>
    <row r="9" spans="1:9" ht="13.5" thickBot="1">
      <c r="A9" s="33" t="s">
        <v>80</v>
      </c>
      <c r="B9" s="189">
        <v>3200</v>
      </c>
      <c r="C9" s="190">
        <v>139</v>
      </c>
      <c r="D9" s="190">
        <v>52</v>
      </c>
      <c r="E9" s="190">
        <v>36</v>
      </c>
      <c r="F9" s="190">
        <v>19</v>
      </c>
      <c r="G9" s="190">
        <v>5</v>
      </c>
      <c r="H9" s="191">
        <v>77</v>
      </c>
      <c r="I9" s="193">
        <f t="shared" si="0"/>
        <v>3528</v>
      </c>
    </row>
    <row r="10" spans="1:9" s="21" customFormat="1" ht="13.5" thickBot="1">
      <c r="A10" s="17" t="s">
        <v>1</v>
      </c>
      <c r="B10" s="197">
        <f>SUM(B6:B9)</f>
        <v>57177</v>
      </c>
      <c r="C10" s="195">
        <f aca="true" t="shared" si="1" ref="C10:I10">SUM(C6:C9)</f>
        <v>3066</v>
      </c>
      <c r="D10" s="195">
        <f t="shared" si="1"/>
        <v>1144</v>
      </c>
      <c r="E10" s="195">
        <f t="shared" si="1"/>
        <v>631</v>
      </c>
      <c r="F10" s="195">
        <f t="shared" si="1"/>
        <v>142</v>
      </c>
      <c r="G10" s="195">
        <f t="shared" si="1"/>
        <v>110</v>
      </c>
      <c r="H10" s="196">
        <f t="shared" si="1"/>
        <v>1995</v>
      </c>
      <c r="I10" s="167">
        <f t="shared" si="1"/>
        <v>64265</v>
      </c>
    </row>
    <row r="11" spans="1:9" ht="12.75">
      <c r="A11" s="25" t="s">
        <v>97</v>
      </c>
      <c r="B11" s="172">
        <v>14840</v>
      </c>
      <c r="C11" s="173">
        <v>353</v>
      </c>
      <c r="D11" s="173">
        <v>145</v>
      </c>
      <c r="E11" s="173">
        <v>51</v>
      </c>
      <c r="F11" s="173">
        <v>14</v>
      </c>
      <c r="G11" s="173">
        <v>9</v>
      </c>
      <c r="H11" s="174">
        <v>223</v>
      </c>
      <c r="I11" s="176">
        <f t="shared" si="0"/>
        <v>15635</v>
      </c>
    </row>
    <row r="12" spans="1:9" ht="12.75">
      <c r="A12" s="29" t="s">
        <v>98</v>
      </c>
      <c r="B12" s="181">
        <v>1973</v>
      </c>
      <c r="C12" s="182">
        <v>104</v>
      </c>
      <c r="D12" s="182">
        <v>40</v>
      </c>
      <c r="E12" s="182">
        <v>20</v>
      </c>
      <c r="F12" s="182">
        <v>4</v>
      </c>
      <c r="G12" s="182">
        <v>5</v>
      </c>
      <c r="H12" s="183">
        <v>38</v>
      </c>
      <c r="I12" s="184">
        <f t="shared" si="0"/>
        <v>2184</v>
      </c>
    </row>
    <row r="13" spans="1:9" ht="12.75">
      <c r="A13" s="29" t="s">
        <v>84</v>
      </c>
      <c r="B13" s="181">
        <v>2390</v>
      </c>
      <c r="C13" s="182">
        <v>62</v>
      </c>
      <c r="D13" s="182">
        <v>29</v>
      </c>
      <c r="E13" s="182">
        <v>12</v>
      </c>
      <c r="F13" s="182">
        <v>5</v>
      </c>
      <c r="G13" s="182">
        <v>3</v>
      </c>
      <c r="H13" s="183">
        <v>78</v>
      </c>
      <c r="I13" s="184">
        <f t="shared" si="0"/>
        <v>2579</v>
      </c>
    </row>
    <row r="14" spans="1:9" ht="12.75">
      <c r="A14" s="29" t="s">
        <v>102</v>
      </c>
      <c r="B14" s="181">
        <v>1774</v>
      </c>
      <c r="C14" s="182">
        <v>19</v>
      </c>
      <c r="D14" s="182">
        <v>18</v>
      </c>
      <c r="E14" s="182">
        <v>7</v>
      </c>
      <c r="F14" s="182">
        <v>6</v>
      </c>
      <c r="G14" s="182">
        <v>2</v>
      </c>
      <c r="H14" s="183">
        <v>39</v>
      </c>
      <c r="I14" s="184">
        <f t="shared" si="0"/>
        <v>1865</v>
      </c>
    </row>
    <row r="15" spans="1:9" ht="12.75">
      <c r="A15" s="29" t="s">
        <v>104</v>
      </c>
      <c r="B15" s="181">
        <v>7836</v>
      </c>
      <c r="C15" s="182">
        <v>143</v>
      </c>
      <c r="D15" s="182">
        <v>58</v>
      </c>
      <c r="E15" s="182">
        <v>37</v>
      </c>
      <c r="F15" s="182">
        <v>1</v>
      </c>
      <c r="G15" s="182">
        <v>0</v>
      </c>
      <c r="H15" s="183">
        <v>148</v>
      </c>
      <c r="I15" s="184">
        <f t="shared" si="0"/>
        <v>8223</v>
      </c>
    </row>
    <row r="16" spans="1:9" ht="12.75">
      <c r="A16" s="29" t="s">
        <v>85</v>
      </c>
      <c r="B16" s="181">
        <v>469</v>
      </c>
      <c r="C16" s="182">
        <v>56</v>
      </c>
      <c r="D16" s="182">
        <v>15</v>
      </c>
      <c r="E16" s="182">
        <v>6</v>
      </c>
      <c r="F16" s="182">
        <v>0</v>
      </c>
      <c r="G16" s="182">
        <v>0</v>
      </c>
      <c r="H16" s="183">
        <v>27</v>
      </c>
      <c r="I16" s="184">
        <f t="shared" si="0"/>
        <v>573</v>
      </c>
    </row>
    <row r="17" spans="1:9" ht="13.5" thickBot="1">
      <c r="A17" s="33" t="s">
        <v>86</v>
      </c>
      <c r="B17" s="189">
        <v>2802</v>
      </c>
      <c r="C17" s="190">
        <v>57</v>
      </c>
      <c r="D17" s="190">
        <v>31</v>
      </c>
      <c r="E17" s="190">
        <v>5</v>
      </c>
      <c r="F17" s="190">
        <v>2</v>
      </c>
      <c r="G17" s="190">
        <v>0</v>
      </c>
      <c r="H17" s="191">
        <v>29</v>
      </c>
      <c r="I17" s="193">
        <f t="shared" si="0"/>
        <v>2926</v>
      </c>
    </row>
    <row r="18" spans="1:9" s="21" customFormat="1" ht="26.25" thickBot="1">
      <c r="A18" s="37" t="s">
        <v>2</v>
      </c>
      <c r="B18" s="197">
        <f>SUM(B11:B17)</f>
        <v>32084</v>
      </c>
      <c r="C18" s="195">
        <f aca="true" t="shared" si="2" ref="C18:I18">SUM(C11:C17)</f>
        <v>794</v>
      </c>
      <c r="D18" s="195">
        <f t="shared" si="2"/>
        <v>336</v>
      </c>
      <c r="E18" s="195">
        <f t="shared" si="2"/>
        <v>138</v>
      </c>
      <c r="F18" s="195">
        <f t="shared" si="2"/>
        <v>32</v>
      </c>
      <c r="G18" s="195">
        <f t="shared" si="2"/>
        <v>19</v>
      </c>
      <c r="H18" s="196">
        <f t="shared" si="2"/>
        <v>582</v>
      </c>
      <c r="I18" s="167">
        <f t="shared" si="2"/>
        <v>33985</v>
      </c>
    </row>
    <row r="19" spans="1:9" ht="12.75">
      <c r="A19" s="25" t="s">
        <v>3</v>
      </c>
      <c r="B19" s="172">
        <v>9337</v>
      </c>
      <c r="C19" s="173">
        <v>367</v>
      </c>
      <c r="D19" s="173">
        <v>148</v>
      </c>
      <c r="E19" s="173">
        <v>66</v>
      </c>
      <c r="F19" s="173">
        <v>16</v>
      </c>
      <c r="G19" s="173">
        <v>10</v>
      </c>
      <c r="H19" s="174">
        <v>101</v>
      </c>
      <c r="I19" s="176">
        <f t="shared" si="0"/>
        <v>10045</v>
      </c>
    </row>
    <row r="20" spans="1:9" ht="12.75">
      <c r="A20" s="29" t="s">
        <v>10</v>
      </c>
      <c r="B20" s="181">
        <v>2462</v>
      </c>
      <c r="C20" s="182">
        <v>59</v>
      </c>
      <c r="D20" s="182">
        <v>17</v>
      </c>
      <c r="E20" s="182">
        <v>13</v>
      </c>
      <c r="F20" s="182">
        <v>1</v>
      </c>
      <c r="G20" s="182">
        <v>1</v>
      </c>
      <c r="H20" s="183">
        <v>21</v>
      </c>
      <c r="I20" s="184">
        <f t="shared" si="0"/>
        <v>2574</v>
      </c>
    </row>
    <row r="21" spans="1:9" ht="12.75">
      <c r="A21" s="29" t="s">
        <v>103</v>
      </c>
      <c r="B21" s="181">
        <v>8571</v>
      </c>
      <c r="C21" s="182">
        <v>150</v>
      </c>
      <c r="D21" s="182">
        <v>88</v>
      </c>
      <c r="E21" s="182">
        <v>38</v>
      </c>
      <c r="F21" s="182">
        <v>1</v>
      </c>
      <c r="G21" s="182">
        <v>2</v>
      </c>
      <c r="H21" s="183">
        <v>111</v>
      </c>
      <c r="I21" s="184">
        <f t="shared" si="0"/>
        <v>8961</v>
      </c>
    </row>
    <row r="22" spans="1:9" ht="12.75">
      <c r="A22" s="29" t="s">
        <v>105</v>
      </c>
      <c r="B22" s="181">
        <v>709</v>
      </c>
      <c r="C22" s="182">
        <v>4</v>
      </c>
      <c r="D22" s="182">
        <v>2</v>
      </c>
      <c r="E22" s="182">
        <v>1</v>
      </c>
      <c r="F22" s="182">
        <v>1</v>
      </c>
      <c r="G22" s="182">
        <v>0</v>
      </c>
      <c r="H22" s="183">
        <v>8</v>
      </c>
      <c r="I22" s="184">
        <f t="shared" si="0"/>
        <v>725</v>
      </c>
    </row>
    <row r="23" spans="1:9" ht="13.5" thickBot="1">
      <c r="A23" s="33" t="s">
        <v>106</v>
      </c>
      <c r="B23" s="189">
        <v>715</v>
      </c>
      <c r="C23" s="190">
        <v>11</v>
      </c>
      <c r="D23" s="190">
        <v>5</v>
      </c>
      <c r="E23" s="190">
        <v>2</v>
      </c>
      <c r="F23" s="190">
        <v>2</v>
      </c>
      <c r="G23" s="190">
        <v>0</v>
      </c>
      <c r="H23" s="191">
        <v>5</v>
      </c>
      <c r="I23" s="193">
        <f t="shared" si="0"/>
        <v>740</v>
      </c>
    </row>
    <row r="24" spans="1:9" ht="13.5" thickBot="1">
      <c r="A24" s="17" t="s">
        <v>79</v>
      </c>
      <c r="B24" s="197">
        <f>SUM(B19:B23)</f>
        <v>21794</v>
      </c>
      <c r="C24" s="195">
        <f aca="true" t="shared" si="3" ref="C24:I24">SUM(C19:C23)</f>
        <v>591</v>
      </c>
      <c r="D24" s="195">
        <f t="shared" si="3"/>
        <v>260</v>
      </c>
      <c r="E24" s="195">
        <f t="shared" si="3"/>
        <v>120</v>
      </c>
      <c r="F24" s="195">
        <f t="shared" si="3"/>
        <v>21</v>
      </c>
      <c r="G24" s="195">
        <f t="shared" si="3"/>
        <v>13</v>
      </c>
      <c r="H24" s="196">
        <f t="shared" si="3"/>
        <v>246</v>
      </c>
      <c r="I24" s="167">
        <f t="shared" si="3"/>
        <v>23045</v>
      </c>
    </row>
    <row r="25" spans="1:9" ht="12.75">
      <c r="A25" s="25" t="s">
        <v>99</v>
      </c>
      <c r="B25" s="172">
        <v>7780</v>
      </c>
      <c r="C25" s="173">
        <v>275</v>
      </c>
      <c r="D25" s="173">
        <v>86</v>
      </c>
      <c r="E25" s="173">
        <v>39</v>
      </c>
      <c r="F25" s="173">
        <v>9</v>
      </c>
      <c r="G25" s="173">
        <v>14</v>
      </c>
      <c r="H25" s="174">
        <v>461</v>
      </c>
      <c r="I25" s="176">
        <f t="shared" si="0"/>
        <v>8664</v>
      </c>
    </row>
    <row r="26" spans="1:9" ht="12.75">
      <c r="A26" s="29" t="s">
        <v>73</v>
      </c>
      <c r="B26" s="181">
        <v>8657</v>
      </c>
      <c r="C26" s="182">
        <v>155</v>
      </c>
      <c r="D26" s="182">
        <v>63</v>
      </c>
      <c r="E26" s="182">
        <v>21</v>
      </c>
      <c r="F26" s="182">
        <v>2</v>
      </c>
      <c r="G26" s="182">
        <v>0</v>
      </c>
      <c r="H26" s="183">
        <v>138</v>
      </c>
      <c r="I26" s="184">
        <f t="shared" si="0"/>
        <v>9036</v>
      </c>
    </row>
    <row r="27" spans="1:9" ht="13.5" thickBot="1">
      <c r="A27" s="33" t="s">
        <v>107</v>
      </c>
      <c r="B27" s="189">
        <v>578</v>
      </c>
      <c r="C27" s="190">
        <v>16</v>
      </c>
      <c r="D27" s="190">
        <v>4</v>
      </c>
      <c r="E27" s="190">
        <v>1</v>
      </c>
      <c r="F27" s="190">
        <v>0</v>
      </c>
      <c r="G27" s="190">
        <v>0</v>
      </c>
      <c r="H27" s="191">
        <v>14</v>
      </c>
      <c r="I27" s="193">
        <f t="shared" si="0"/>
        <v>613</v>
      </c>
    </row>
    <row r="28" spans="1:9" s="21" customFormat="1" ht="13.5" thickBot="1">
      <c r="A28" s="17" t="s">
        <v>78</v>
      </c>
      <c r="B28" s="197">
        <f>SUM(B25:B27)</f>
        <v>17015</v>
      </c>
      <c r="C28" s="195">
        <v>446</v>
      </c>
      <c r="D28" s="195">
        <f aca="true" t="shared" si="4" ref="D28:I28">SUM(D25:D27)</f>
        <v>153</v>
      </c>
      <c r="E28" s="195">
        <f t="shared" si="4"/>
        <v>61</v>
      </c>
      <c r="F28" s="195">
        <f t="shared" si="4"/>
        <v>11</v>
      </c>
      <c r="G28" s="195">
        <f t="shared" si="4"/>
        <v>14</v>
      </c>
      <c r="H28" s="196">
        <f t="shared" si="4"/>
        <v>613</v>
      </c>
      <c r="I28" s="167">
        <f t="shared" si="4"/>
        <v>18313</v>
      </c>
    </row>
    <row r="29" spans="1:9" ht="12.75">
      <c r="A29" s="25" t="s">
        <v>82</v>
      </c>
      <c r="B29" s="172">
        <v>5652</v>
      </c>
      <c r="C29" s="173">
        <v>93</v>
      </c>
      <c r="D29" s="173">
        <v>31</v>
      </c>
      <c r="E29" s="173">
        <v>20</v>
      </c>
      <c r="F29" s="173">
        <v>3</v>
      </c>
      <c r="G29" s="173">
        <v>3</v>
      </c>
      <c r="H29" s="174">
        <v>108</v>
      </c>
      <c r="I29" s="176">
        <f t="shared" si="0"/>
        <v>5910</v>
      </c>
    </row>
    <row r="30" spans="1:9" ht="12.75">
      <c r="A30" s="29" t="s">
        <v>87</v>
      </c>
      <c r="B30" s="181">
        <v>2059</v>
      </c>
      <c r="C30" s="182">
        <v>56</v>
      </c>
      <c r="D30" s="182">
        <v>12</v>
      </c>
      <c r="E30" s="182">
        <v>7</v>
      </c>
      <c r="F30" s="182">
        <v>1</v>
      </c>
      <c r="G30" s="182">
        <v>0</v>
      </c>
      <c r="H30" s="183">
        <v>33</v>
      </c>
      <c r="I30" s="184">
        <f t="shared" si="0"/>
        <v>2168</v>
      </c>
    </row>
    <row r="31" spans="1:9" ht="12.75">
      <c r="A31" s="29" t="s">
        <v>108</v>
      </c>
      <c r="B31" s="181">
        <v>1798</v>
      </c>
      <c r="C31" s="182">
        <v>35</v>
      </c>
      <c r="D31" s="182">
        <v>2</v>
      </c>
      <c r="E31" s="182">
        <v>4</v>
      </c>
      <c r="F31" s="182">
        <v>2</v>
      </c>
      <c r="G31" s="182">
        <v>0</v>
      </c>
      <c r="H31" s="183">
        <v>72</v>
      </c>
      <c r="I31" s="184">
        <f t="shared" si="0"/>
        <v>1913</v>
      </c>
    </row>
    <row r="32" spans="1:9" ht="13.5" thickBot="1">
      <c r="A32" s="33" t="s">
        <v>109</v>
      </c>
      <c r="B32" s="189">
        <v>1111</v>
      </c>
      <c r="C32" s="190">
        <v>22</v>
      </c>
      <c r="D32" s="190">
        <v>10</v>
      </c>
      <c r="E32" s="190">
        <v>4</v>
      </c>
      <c r="F32" s="190">
        <v>0</v>
      </c>
      <c r="G32" s="190">
        <v>1</v>
      </c>
      <c r="H32" s="191">
        <v>28</v>
      </c>
      <c r="I32" s="193">
        <f t="shared" si="0"/>
        <v>1176</v>
      </c>
    </row>
    <row r="33" spans="1:9" s="21" customFormat="1" ht="13.5" thickBot="1">
      <c r="A33" s="37" t="s">
        <v>4</v>
      </c>
      <c r="B33" s="197">
        <f aca="true" t="shared" si="5" ref="B33:I33">SUM(B29:B32)</f>
        <v>10620</v>
      </c>
      <c r="C33" s="195">
        <f t="shared" si="5"/>
        <v>206</v>
      </c>
      <c r="D33" s="195">
        <f t="shared" si="5"/>
        <v>55</v>
      </c>
      <c r="E33" s="195">
        <f t="shared" si="5"/>
        <v>35</v>
      </c>
      <c r="F33" s="195">
        <f t="shared" si="5"/>
        <v>6</v>
      </c>
      <c r="G33" s="195">
        <f t="shared" si="5"/>
        <v>4</v>
      </c>
      <c r="H33" s="196">
        <f t="shared" si="5"/>
        <v>241</v>
      </c>
      <c r="I33" s="167">
        <f t="shared" si="5"/>
        <v>11167</v>
      </c>
    </row>
    <row r="34" spans="1:9" s="21" customFormat="1" ht="13.5" thickBot="1">
      <c r="A34" s="17" t="s">
        <v>5</v>
      </c>
      <c r="B34" s="215">
        <f>B5+B10+B18+B24+B28+B33</f>
        <v>159972</v>
      </c>
      <c r="C34" s="215">
        <f aca="true" t="shared" si="6" ref="C34:I34">C5+C10+C18+C24+C28+C33</f>
        <v>6636</v>
      </c>
      <c r="D34" s="215">
        <f t="shared" si="6"/>
        <v>2579</v>
      </c>
      <c r="E34" s="215">
        <f t="shared" si="6"/>
        <v>1317</v>
      </c>
      <c r="F34" s="215">
        <f t="shared" si="6"/>
        <v>312</v>
      </c>
      <c r="G34" s="215">
        <f t="shared" si="6"/>
        <v>230</v>
      </c>
      <c r="H34" s="215">
        <f t="shared" si="6"/>
        <v>5233</v>
      </c>
      <c r="I34" s="215">
        <f t="shared" si="6"/>
        <v>176279</v>
      </c>
    </row>
  </sheetData>
  <sheetProtection/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AG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57421875" style="13" customWidth="1"/>
    <col min="2" max="6" width="5.7109375" style="13" bestFit="1" customWidth="1"/>
    <col min="7" max="7" width="4.8515625" style="13" bestFit="1" customWidth="1"/>
    <col min="8" max="8" width="5.7109375" style="13" bestFit="1" customWidth="1"/>
    <col min="9" max="9" width="5.140625" style="13" bestFit="1" customWidth="1"/>
    <col min="10" max="10" width="8.140625" style="13" bestFit="1" customWidth="1"/>
    <col min="11" max="11" width="5.7109375" style="13" bestFit="1" customWidth="1"/>
    <col min="12" max="12" width="13.00390625" style="13" bestFit="1" customWidth="1"/>
    <col min="13" max="13" width="5.140625" style="13" bestFit="1" customWidth="1"/>
    <col min="14" max="14" width="6.00390625" style="13" bestFit="1" customWidth="1"/>
    <col min="15" max="15" width="5.7109375" style="13" bestFit="1" customWidth="1"/>
    <col min="16" max="16" width="3.57421875" style="13" bestFit="1" customWidth="1"/>
    <col min="17" max="17" width="8.140625" style="13" bestFit="1" customWidth="1"/>
    <col min="18" max="18" width="3.8515625" style="13" bestFit="1" customWidth="1"/>
    <col min="19" max="19" width="5.7109375" style="13" bestFit="1" customWidth="1"/>
    <col min="20" max="20" width="3.8515625" style="13" bestFit="1" customWidth="1"/>
    <col min="21" max="21" width="8.140625" style="13" bestFit="1" customWidth="1"/>
    <col min="22" max="22" width="5.7109375" style="13" bestFit="1" customWidth="1"/>
    <col min="23" max="24" width="8.140625" style="13" bestFit="1" customWidth="1"/>
    <col min="25" max="25" width="5.7109375" style="13" bestFit="1" customWidth="1"/>
    <col min="26" max="26" width="4.8515625" style="13" bestFit="1" customWidth="1"/>
    <col min="27" max="27" width="5.7109375" style="13" bestFit="1" customWidth="1"/>
    <col min="28" max="29" width="8.140625" style="13" bestFit="1" customWidth="1"/>
    <col min="30" max="31" width="5.7109375" style="13" bestFit="1" customWidth="1"/>
    <col min="32" max="32" width="6.57421875" style="13" bestFit="1" customWidth="1"/>
    <col min="33" max="33" width="17.28125" style="219" customWidth="1"/>
    <col min="34" max="16384" width="9.140625" style="13" customWidth="1"/>
  </cols>
  <sheetData>
    <row r="1" spans="1:22" ht="18.75">
      <c r="A1" s="5" t="s">
        <v>167</v>
      </c>
      <c r="V1" s="151"/>
    </row>
    <row r="2" spans="1:22" ht="15.75">
      <c r="A2" s="16" t="s">
        <v>9</v>
      </c>
      <c r="V2" s="151"/>
    </row>
    <row r="3" ht="9.75" customHeight="1" thickBot="1"/>
    <row r="4" spans="1:33" s="21" customFormat="1" ht="80.25" customHeight="1" thickBot="1">
      <c r="A4" s="160" t="s">
        <v>70</v>
      </c>
      <c r="B4" s="159" t="s">
        <v>117</v>
      </c>
      <c r="C4" s="159" t="s">
        <v>118</v>
      </c>
      <c r="D4" s="159" t="s">
        <v>119</v>
      </c>
      <c r="E4" s="159" t="s">
        <v>120</v>
      </c>
      <c r="F4" s="159" t="s">
        <v>121</v>
      </c>
      <c r="G4" s="159" t="s">
        <v>122</v>
      </c>
      <c r="H4" s="159" t="s">
        <v>123</v>
      </c>
      <c r="I4" s="159" t="s">
        <v>124</v>
      </c>
      <c r="J4" s="159" t="s">
        <v>125</v>
      </c>
      <c r="K4" s="159" t="s">
        <v>126</v>
      </c>
      <c r="L4" s="159" t="s">
        <v>127</v>
      </c>
      <c r="M4" s="159" t="s">
        <v>128</v>
      </c>
      <c r="N4" s="159" t="s">
        <v>129</v>
      </c>
      <c r="O4" s="159" t="s">
        <v>130</v>
      </c>
      <c r="P4" s="159" t="s">
        <v>110</v>
      </c>
      <c r="Q4" s="159" t="s">
        <v>131</v>
      </c>
      <c r="R4" s="159" t="s">
        <v>134</v>
      </c>
      <c r="S4" s="159" t="s">
        <v>132</v>
      </c>
      <c r="T4" s="159" t="s">
        <v>133</v>
      </c>
      <c r="U4" s="159" t="s">
        <v>135</v>
      </c>
      <c r="V4" s="159" t="s">
        <v>136</v>
      </c>
      <c r="W4" s="159" t="s">
        <v>137</v>
      </c>
      <c r="X4" s="159" t="s">
        <v>138</v>
      </c>
      <c r="Y4" s="159" t="s">
        <v>139</v>
      </c>
      <c r="Z4" s="159" t="s">
        <v>140</v>
      </c>
      <c r="AA4" s="159" t="s">
        <v>141</v>
      </c>
      <c r="AB4" s="159" t="s">
        <v>142</v>
      </c>
      <c r="AC4" s="159" t="s">
        <v>143</v>
      </c>
      <c r="AD4" s="159" t="s">
        <v>144</v>
      </c>
      <c r="AE4" s="214" t="s">
        <v>145</v>
      </c>
      <c r="AF4" s="160" t="s">
        <v>100</v>
      </c>
      <c r="AG4" s="220" t="s">
        <v>70</v>
      </c>
    </row>
    <row r="5" spans="1:33" s="21" customFormat="1" ht="13.5" thickBot="1">
      <c r="A5" s="17" t="s">
        <v>77</v>
      </c>
      <c r="B5" s="163">
        <v>893</v>
      </c>
      <c r="C5" s="163">
        <v>456</v>
      </c>
      <c r="D5" s="163">
        <v>109</v>
      </c>
      <c r="E5" s="163">
        <v>345</v>
      </c>
      <c r="F5" s="163">
        <v>66</v>
      </c>
      <c r="G5" s="163">
        <v>181</v>
      </c>
      <c r="H5" s="163">
        <v>133</v>
      </c>
      <c r="I5" s="163">
        <v>408</v>
      </c>
      <c r="J5" s="163">
        <v>67</v>
      </c>
      <c r="K5" s="163">
        <v>471</v>
      </c>
      <c r="L5" s="195">
        <v>1252</v>
      </c>
      <c r="M5" s="195">
        <v>1507</v>
      </c>
      <c r="N5" s="195">
        <v>9713</v>
      </c>
      <c r="O5" s="195">
        <v>1113</v>
      </c>
      <c r="P5" s="195">
        <v>76</v>
      </c>
      <c r="Q5" s="195">
        <v>941</v>
      </c>
      <c r="R5" s="195">
        <v>89</v>
      </c>
      <c r="S5" s="195">
        <v>313</v>
      </c>
      <c r="T5" s="195">
        <v>140</v>
      </c>
      <c r="U5" s="195">
        <v>122</v>
      </c>
      <c r="V5" s="195">
        <v>190</v>
      </c>
      <c r="W5" s="163">
        <v>87</v>
      </c>
      <c r="X5" s="163">
        <v>124</v>
      </c>
      <c r="Y5" s="163">
        <v>2095</v>
      </c>
      <c r="Z5" s="163">
        <v>278</v>
      </c>
      <c r="AA5" s="163">
        <v>2074</v>
      </c>
      <c r="AB5" s="163">
        <v>269</v>
      </c>
      <c r="AC5" s="163">
        <v>535</v>
      </c>
      <c r="AD5" s="163">
        <v>1417</v>
      </c>
      <c r="AE5" s="164">
        <v>40</v>
      </c>
      <c r="AF5" s="165">
        <f>SUM(B5:AE5)</f>
        <v>25504</v>
      </c>
      <c r="AG5" s="220" t="s">
        <v>77</v>
      </c>
    </row>
    <row r="6" spans="1:33" ht="12.75">
      <c r="A6" s="25" t="s">
        <v>101</v>
      </c>
      <c r="B6" s="173">
        <v>1207</v>
      </c>
      <c r="C6" s="173">
        <v>645</v>
      </c>
      <c r="D6" s="173">
        <v>213</v>
      </c>
      <c r="E6" s="173">
        <v>241</v>
      </c>
      <c r="F6" s="173">
        <v>141</v>
      </c>
      <c r="G6" s="173">
        <v>500</v>
      </c>
      <c r="H6" s="173">
        <v>112</v>
      </c>
      <c r="I6" s="173">
        <v>663</v>
      </c>
      <c r="J6" s="173">
        <v>254</v>
      </c>
      <c r="K6" s="173">
        <v>375</v>
      </c>
      <c r="L6" s="173">
        <v>2792</v>
      </c>
      <c r="M6" s="173">
        <v>1007</v>
      </c>
      <c r="N6" s="173">
        <v>10796</v>
      </c>
      <c r="O6" s="173">
        <v>681</v>
      </c>
      <c r="P6" s="173">
        <v>22</v>
      </c>
      <c r="Q6" s="173">
        <v>249</v>
      </c>
      <c r="R6" s="173">
        <v>125</v>
      </c>
      <c r="S6" s="173">
        <v>98</v>
      </c>
      <c r="T6" s="173">
        <v>55</v>
      </c>
      <c r="U6" s="173">
        <v>61</v>
      </c>
      <c r="V6" s="173">
        <v>85</v>
      </c>
      <c r="W6" s="173">
        <v>76</v>
      </c>
      <c r="X6" s="173">
        <v>54</v>
      </c>
      <c r="Y6" s="173">
        <v>739</v>
      </c>
      <c r="Z6" s="173">
        <v>292</v>
      </c>
      <c r="AA6" s="173">
        <v>1156</v>
      </c>
      <c r="AB6" s="173">
        <v>139</v>
      </c>
      <c r="AC6" s="173">
        <v>521</v>
      </c>
      <c r="AD6" s="173">
        <v>1539</v>
      </c>
      <c r="AE6" s="174">
        <v>27</v>
      </c>
      <c r="AF6" s="171">
        <f aca="true" t="shared" si="0" ref="AF6:AF33">SUM(B6:AE6)</f>
        <v>24865</v>
      </c>
      <c r="AG6" s="221" t="s">
        <v>101</v>
      </c>
    </row>
    <row r="7" spans="1:33" ht="12.75">
      <c r="A7" s="29" t="s">
        <v>81</v>
      </c>
      <c r="B7" s="182">
        <v>1035</v>
      </c>
      <c r="C7" s="182">
        <v>846</v>
      </c>
      <c r="D7" s="182">
        <v>347</v>
      </c>
      <c r="E7" s="182">
        <v>222</v>
      </c>
      <c r="F7" s="182">
        <v>341</v>
      </c>
      <c r="G7" s="182">
        <v>790</v>
      </c>
      <c r="H7" s="182">
        <v>218</v>
      </c>
      <c r="I7" s="182">
        <v>1069</v>
      </c>
      <c r="J7" s="182">
        <v>72</v>
      </c>
      <c r="K7" s="182">
        <v>355</v>
      </c>
      <c r="L7" s="182">
        <v>2723</v>
      </c>
      <c r="M7" s="182">
        <v>1092</v>
      </c>
      <c r="N7" s="182">
        <v>10159</v>
      </c>
      <c r="O7" s="182">
        <v>885</v>
      </c>
      <c r="P7" s="182">
        <v>22</v>
      </c>
      <c r="Q7" s="182">
        <v>221</v>
      </c>
      <c r="R7" s="182">
        <v>46</v>
      </c>
      <c r="S7" s="182">
        <v>154</v>
      </c>
      <c r="T7" s="182">
        <v>125</v>
      </c>
      <c r="U7" s="182">
        <v>77</v>
      </c>
      <c r="V7" s="182">
        <v>88</v>
      </c>
      <c r="W7" s="182">
        <v>89</v>
      </c>
      <c r="X7" s="182">
        <v>82</v>
      </c>
      <c r="Y7" s="182">
        <v>1231</v>
      </c>
      <c r="Z7" s="182">
        <v>200</v>
      </c>
      <c r="AA7" s="182">
        <v>1155</v>
      </c>
      <c r="AB7" s="182">
        <v>86</v>
      </c>
      <c r="AC7" s="182">
        <v>513</v>
      </c>
      <c r="AD7" s="182">
        <v>1531</v>
      </c>
      <c r="AE7" s="183">
        <v>18</v>
      </c>
      <c r="AF7" s="180">
        <f t="shared" si="0"/>
        <v>25792</v>
      </c>
      <c r="AG7" s="222" t="s">
        <v>81</v>
      </c>
    </row>
    <row r="8" spans="1:33" ht="12.75">
      <c r="A8" s="29" t="s">
        <v>83</v>
      </c>
      <c r="B8" s="182">
        <v>442</v>
      </c>
      <c r="C8" s="182">
        <v>125</v>
      </c>
      <c r="D8" s="182">
        <v>97</v>
      </c>
      <c r="E8" s="182">
        <v>56</v>
      </c>
      <c r="F8" s="182">
        <v>107</v>
      </c>
      <c r="G8" s="182">
        <v>214</v>
      </c>
      <c r="H8" s="182">
        <v>34</v>
      </c>
      <c r="I8" s="182">
        <v>257</v>
      </c>
      <c r="J8" s="182">
        <v>17</v>
      </c>
      <c r="K8" s="182">
        <v>95</v>
      </c>
      <c r="L8" s="182">
        <v>921</v>
      </c>
      <c r="M8" s="182">
        <v>216</v>
      </c>
      <c r="N8" s="182">
        <v>4308</v>
      </c>
      <c r="O8" s="182">
        <v>756</v>
      </c>
      <c r="P8" s="182">
        <v>7</v>
      </c>
      <c r="Q8" s="182">
        <v>89</v>
      </c>
      <c r="R8" s="182">
        <v>11</v>
      </c>
      <c r="S8" s="182">
        <v>53</v>
      </c>
      <c r="T8" s="182">
        <v>43</v>
      </c>
      <c r="U8" s="182">
        <v>27</v>
      </c>
      <c r="V8" s="182">
        <v>46</v>
      </c>
      <c r="W8" s="182">
        <v>12</v>
      </c>
      <c r="X8" s="182">
        <v>18</v>
      </c>
      <c r="Y8" s="182">
        <v>365</v>
      </c>
      <c r="Z8" s="182">
        <v>65</v>
      </c>
      <c r="AA8" s="182">
        <v>551</v>
      </c>
      <c r="AB8" s="182">
        <v>26</v>
      </c>
      <c r="AC8" s="182">
        <v>244</v>
      </c>
      <c r="AD8" s="182">
        <v>871</v>
      </c>
      <c r="AE8" s="183">
        <v>7</v>
      </c>
      <c r="AF8" s="180">
        <f t="shared" si="0"/>
        <v>10080</v>
      </c>
      <c r="AG8" s="222" t="s">
        <v>83</v>
      </c>
    </row>
    <row r="9" spans="1:33" ht="13.5" thickBot="1">
      <c r="A9" s="33" t="s">
        <v>80</v>
      </c>
      <c r="B9" s="190">
        <v>186</v>
      </c>
      <c r="C9" s="190">
        <v>31</v>
      </c>
      <c r="D9" s="190">
        <v>77</v>
      </c>
      <c r="E9" s="190">
        <v>7</v>
      </c>
      <c r="F9" s="190">
        <v>70</v>
      </c>
      <c r="G9" s="190">
        <v>127</v>
      </c>
      <c r="H9" s="190">
        <v>27</v>
      </c>
      <c r="I9" s="190">
        <v>70</v>
      </c>
      <c r="J9" s="190">
        <v>7</v>
      </c>
      <c r="K9" s="190">
        <v>17</v>
      </c>
      <c r="L9" s="190">
        <v>430</v>
      </c>
      <c r="M9" s="190">
        <v>71</v>
      </c>
      <c r="N9" s="190">
        <v>1360</v>
      </c>
      <c r="O9" s="190">
        <v>228</v>
      </c>
      <c r="P9" s="190">
        <v>0</v>
      </c>
      <c r="Q9" s="190">
        <v>21</v>
      </c>
      <c r="R9" s="190">
        <v>3</v>
      </c>
      <c r="S9" s="190">
        <v>14</v>
      </c>
      <c r="T9" s="190">
        <v>10</v>
      </c>
      <c r="U9" s="190">
        <v>6</v>
      </c>
      <c r="V9" s="190">
        <v>15</v>
      </c>
      <c r="W9" s="190">
        <v>4</v>
      </c>
      <c r="X9" s="190">
        <v>4</v>
      </c>
      <c r="Y9" s="190">
        <v>182</v>
      </c>
      <c r="Z9" s="190">
        <v>35</v>
      </c>
      <c r="AA9" s="190">
        <v>235</v>
      </c>
      <c r="AB9" s="190">
        <v>11</v>
      </c>
      <c r="AC9" s="190">
        <v>76</v>
      </c>
      <c r="AD9" s="190">
        <v>202</v>
      </c>
      <c r="AE9" s="191">
        <v>2</v>
      </c>
      <c r="AF9" s="188">
        <f t="shared" si="0"/>
        <v>3528</v>
      </c>
      <c r="AG9" s="223" t="s">
        <v>80</v>
      </c>
    </row>
    <row r="10" spans="1:33" s="21" customFormat="1" ht="26.25" thickBot="1">
      <c r="A10" s="37" t="s">
        <v>1</v>
      </c>
      <c r="B10" s="195">
        <f aca="true" t="shared" si="1" ref="B10:AE10">SUM(B6:B9)</f>
        <v>2870</v>
      </c>
      <c r="C10" s="195">
        <f t="shared" si="1"/>
        <v>1647</v>
      </c>
      <c r="D10" s="195">
        <f t="shared" si="1"/>
        <v>734</v>
      </c>
      <c r="E10" s="195">
        <f t="shared" si="1"/>
        <v>526</v>
      </c>
      <c r="F10" s="195">
        <f t="shared" si="1"/>
        <v>659</v>
      </c>
      <c r="G10" s="195">
        <f t="shared" si="1"/>
        <v>1631</v>
      </c>
      <c r="H10" s="195">
        <f t="shared" si="1"/>
        <v>391</v>
      </c>
      <c r="I10" s="195">
        <f t="shared" si="1"/>
        <v>2059</v>
      </c>
      <c r="J10" s="195">
        <f t="shared" si="1"/>
        <v>350</v>
      </c>
      <c r="K10" s="195">
        <f t="shared" si="1"/>
        <v>842</v>
      </c>
      <c r="L10" s="195">
        <f t="shared" si="1"/>
        <v>6866</v>
      </c>
      <c r="M10" s="195">
        <f t="shared" si="1"/>
        <v>2386</v>
      </c>
      <c r="N10" s="195">
        <f t="shared" si="1"/>
        <v>26623</v>
      </c>
      <c r="O10" s="195">
        <f t="shared" si="1"/>
        <v>2550</v>
      </c>
      <c r="P10" s="195">
        <f t="shared" si="1"/>
        <v>51</v>
      </c>
      <c r="Q10" s="195">
        <f t="shared" si="1"/>
        <v>580</v>
      </c>
      <c r="R10" s="195">
        <f t="shared" si="1"/>
        <v>185</v>
      </c>
      <c r="S10" s="195">
        <f t="shared" si="1"/>
        <v>319</v>
      </c>
      <c r="T10" s="195">
        <f t="shared" si="1"/>
        <v>233</v>
      </c>
      <c r="U10" s="195">
        <f t="shared" si="1"/>
        <v>171</v>
      </c>
      <c r="V10" s="195">
        <f t="shared" si="1"/>
        <v>234</v>
      </c>
      <c r="W10" s="195">
        <f t="shared" si="1"/>
        <v>181</v>
      </c>
      <c r="X10" s="195">
        <f t="shared" si="1"/>
        <v>158</v>
      </c>
      <c r="Y10" s="195">
        <f t="shared" si="1"/>
        <v>2517</v>
      </c>
      <c r="Z10" s="195">
        <f t="shared" si="1"/>
        <v>592</v>
      </c>
      <c r="AA10" s="195">
        <v>3097</v>
      </c>
      <c r="AB10" s="195">
        <f t="shared" si="1"/>
        <v>262</v>
      </c>
      <c r="AC10" s="195">
        <f t="shared" si="1"/>
        <v>1354</v>
      </c>
      <c r="AD10" s="195">
        <f t="shared" si="1"/>
        <v>4143</v>
      </c>
      <c r="AE10" s="196">
        <f t="shared" si="1"/>
        <v>54</v>
      </c>
      <c r="AF10" s="165">
        <f t="shared" si="0"/>
        <v>64265</v>
      </c>
      <c r="AG10" s="224" t="s">
        <v>1</v>
      </c>
    </row>
    <row r="11" spans="1:33" ht="12.75">
      <c r="A11" s="25" t="s">
        <v>97</v>
      </c>
      <c r="B11" s="173">
        <v>622</v>
      </c>
      <c r="C11" s="173">
        <v>262</v>
      </c>
      <c r="D11" s="173">
        <v>231</v>
      </c>
      <c r="E11" s="173">
        <v>56</v>
      </c>
      <c r="F11" s="173">
        <v>58</v>
      </c>
      <c r="G11" s="173">
        <v>247</v>
      </c>
      <c r="H11" s="173">
        <v>91</v>
      </c>
      <c r="I11" s="173">
        <v>798</v>
      </c>
      <c r="J11" s="173">
        <v>12</v>
      </c>
      <c r="K11" s="173">
        <v>142</v>
      </c>
      <c r="L11" s="173">
        <v>1808</v>
      </c>
      <c r="M11" s="173">
        <v>562</v>
      </c>
      <c r="N11" s="173">
        <v>6902</v>
      </c>
      <c r="O11" s="173">
        <v>623</v>
      </c>
      <c r="P11" s="173">
        <v>47</v>
      </c>
      <c r="Q11" s="173">
        <v>158</v>
      </c>
      <c r="R11" s="173">
        <v>27</v>
      </c>
      <c r="S11" s="173">
        <v>50</v>
      </c>
      <c r="T11" s="173">
        <v>46</v>
      </c>
      <c r="U11" s="173">
        <v>60</v>
      </c>
      <c r="V11" s="173">
        <v>86</v>
      </c>
      <c r="W11" s="173">
        <v>22</v>
      </c>
      <c r="X11" s="173">
        <v>18</v>
      </c>
      <c r="Y11" s="173">
        <v>651</v>
      </c>
      <c r="Z11" s="173">
        <v>140</v>
      </c>
      <c r="AA11" s="173">
        <v>826</v>
      </c>
      <c r="AB11" s="173">
        <v>81</v>
      </c>
      <c r="AC11" s="173">
        <v>295</v>
      </c>
      <c r="AD11" s="173">
        <v>711</v>
      </c>
      <c r="AE11" s="174">
        <v>3</v>
      </c>
      <c r="AF11" s="171">
        <f t="shared" si="0"/>
        <v>15635</v>
      </c>
      <c r="AG11" s="221" t="s">
        <v>97</v>
      </c>
    </row>
    <row r="12" spans="1:33" ht="12.75">
      <c r="A12" s="29" t="s">
        <v>98</v>
      </c>
      <c r="B12" s="182">
        <v>177</v>
      </c>
      <c r="C12" s="182">
        <v>16</v>
      </c>
      <c r="D12" s="182">
        <v>58</v>
      </c>
      <c r="E12" s="182">
        <v>5</v>
      </c>
      <c r="F12" s="182">
        <v>61</v>
      </c>
      <c r="G12" s="182">
        <v>68</v>
      </c>
      <c r="H12" s="182">
        <v>10</v>
      </c>
      <c r="I12" s="182">
        <v>43</v>
      </c>
      <c r="J12" s="182">
        <v>4</v>
      </c>
      <c r="K12" s="182">
        <v>9</v>
      </c>
      <c r="L12" s="182">
        <v>250</v>
      </c>
      <c r="M12" s="182">
        <v>48</v>
      </c>
      <c r="N12" s="182">
        <v>942</v>
      </c>
      <c r="O12" s="182">
        <v>86</v>
      </c>
      <c r="P12" s="182">
        <v>0</v>
      </c>
      <c r="Q12" s="182">
        <v>4</v>
      </c>
      <c r="R12" s="182">
        <v>3</v>
      </c>
      <c r="S12" s="182">
        <v>4</v>
      </c>
      <c r="T12" s="182">
        <v>3</v>
      </c>
      <c r="U12" s="182">
        <v>6</v>
      </c>
      <c r="V12" s="182">
        <v>10</v>
      </c>
      <c r="W12" s="182">
        <v>3</v>
      </c>
      <c r="X12" s="182">
        <v>1</v>
      </c>
      <c r="Y12" s="182">
        <v>40</v>
      </c>
      <c r="Z12" s="182">
        <v>30</v>
      </c>
      <c r="AA12" s="182">
        <v>103</v>
      </c>
      <c r="AB12" s="182">
        <v>10</v>
      </c>
      <c r="AC12" s="182">
        <v>51</v>
      </c>
      <c r="AD12" s="182">
        <v>121</v>
      </c>
      <c r="AE12" s="183">
        <v>18</v>
      </c>
      <c r="AF12" s="180">
        <f t="shared" si="0"/>
        <v>2184</v>
      </c>
      <c r="AG12" s="222" t="s">
        <v>98</v>
      </c>
    </row>
    <row r="13" spans="1:33" ht="12.75">
      <c r="A13" s="29" t="s">
        <v>84</v>
      </c>
      <c r="B13" s="182">
        <v>170</v>
      </c>
      <c r="C13" s="182">
        <v>27</v>
      </c>
      <c r="D13" s="182">
        <v>42</v>
      </c>
      <c r="E13" s="182">
        <v>6</v>
      </c>
      <c r="F13" s="182">
        <v>46</v>
      </c>
      <c r="G13" s="182">
        <v>58</v>
      </c>
      <c r="H13" s="182">
        <v>7</v>
      </c>
      <c r="I13" s="182">
        <v>86</v>
      </c>
      <c r="J13" s="182">
        <v>7</v>
      </c>
      <c r="K13" s="182">
        <v>16</v>
      </c>
      <c r="L13" s="182">
        <v>401</v>
      </c>
      <c r="M13" s="182">
        <v>77</v>
      </c>
      <c r="N13" s="182">
        <v>1068</v>
      </c>
      <c r="O13" s="182">
        <v>111</v>
      </c>
      <c r="P13" s="182">
        <v>0</v>
      </c>
      <c r="Q13" s="182">
        <v>10</v>
      </c>
      <c r="R13" s="182">
        <v>9</v>
      </c>
      <c r="S13" s="182">
        <v>1</v>
      </c>
      <c r="T13" s="182">
        <v>3</v>
      </c>
      <c r="U13" s="182">
        <v>8</v>
      </c>
      <c r="V13" s="182">
        <v>5</v>
      </c>
      <c r="W13" s="182">
        <v>5</v>
      </c>
      <c r="X13" s="182">
        <v>0</v>
      </c>
      <c r="Y13" s="182">
        <v>66</v>
      </c>
      <c r="Z13" s="182">
        <v>25</v>
      </c>
      <c r="AA13" s="182">
        <v>111</v>
      </c>
      <c r="AB13" s="182">
        <v>11</v>
      </c>
      <c r="AC13" s="182">
        <v>62</v>
      </c>
      <c r="AD13" s="182">
        <v>140</v>
      </c>
      <c r="AE13" s="183">
        <v>1</v>
      </c>
      <c r="AF13" s="180">
        <f t="shared" si="0"/>
        <v>2579</v>
      </c>
      <c r="AG13" s="222" t="s">
        <v>84</v>
      </c>
    </row>
    <row r="14" spans="1:33" ht="12.75">
      <c r="A14" s="29" t="s">
        <v>102</v>
      </c>
      <c r="B14" s="182">
        <v>121</v>
      </c>
      <c r="C14" s="182">
        <v>15</v>
      </c>
      <c r="D14" s="182">
        <v>29</v>
      </c>
      <c r="E14" s="182">
        <v>5</v>
      </c>
      <c r="F14" s="182">
        <v>50</v>
      </c>
      <c r="G14" s="182">
        <v>32</v>
      </c>
      <c r="H14" s="182">
        <v>4</v>
      </c>
      <c r="I14" s="182">
        <v>20</v>
      </c>
      <c r="J14" s="182">
        <v>6</v>
      </c>
      <c r="K14" s="182">
        <v>6</v>
      </c>
      <c r="L14" s="182">
        <v>218</v>
      </c>
      <c r="M14" s="182">
        <v>32</v>
      </c>
      <c r="N14" s="182">
        <v>783</v>
      </c>
      <c r="O14" s="182">
        <v>152</v>
      </c>
      <c r="P14" s="182">
        <v>1</v>
      </c>
      <c r="Q14" s="182">
        <v>3</v>
      </c>
      <c r="R14" s="182">
        <v>3</v>
      </c>
      <c r="S14" s="182">
        <v>10</v>
      </c>
      <c r="T14" s="182">
        <v>5</v>
      </c>
      <c r="U14" s="182">
        <v>3</v>
      </c>
      <c r="V14" s="182">
        <v>7</v>
      </c>
      <c r="W14" s="182">
        <v>2</v>
      </c>
      <c r="X14" s="182">
        <v>3</v>
      </c>
      <c r="Y14" s="182">
        <v>45</v>
      </c>
      <c r="Z14" s="182">
        <v>15</v>
      </c>
      <c r="AA14" s="182">
        <v>114</v>
      </c>
      <c r="AB14" s="182">
        <v>6</v>
      </c>
      <c r="AC14" s="182">
        <v>51</v>
      </c>
      <c r="AD14" s="182">
        <v>120</v>
      </c>
      <c r="AE14" s="183">
        <v>4</v>
      </c>
      <c r="AF14" s="180">
        <f t="shared" si="0"/>
        <v>1865</v>
      </c>
      <c r="AG14" s="222" t="s">
        <v>102</v>
      </c>
    </row>
    <row r="15" spans="1:33" ht="12.75">
      <c r="A15" s="29" t="s">
        <v>104</v>
      </c>
      <c r="B15" s="182">
        <v>325</v>
      </c>
      <c r="C15" s="182">
        <v>37</v>
      </c>
      <c r="D15" s="182">
        <v>57</v>
      </c>
      <c r="E15" s="182">
        <v>10</v>
      </c>
      <c r="F15" s="182">
        <v>89</v>
      </c>
      <c r="G15" s="182">
        <v>222</v>
      </c>
      <c r="H15" s="182">
        <v>11</v>
      </c>
      <c r="I15" s="182">
        <v>172</v>
      </c>
      <c r="J15" s="182">
        <v>11</v>
      </c>
      <c r="K15" s="182">
        <v>29</v>
      </c>
      <c r="L15" s="182">
        <v>1265</v>
      </c>
      <c r="M15" s="182">
        <v>203</v>
      </c>
      <c r="N15" s="182">
        <v>4536</v>
      </c>
      <c r="O15" s="182">
        <v>265</v>
      </c>
      <c r="P15" s="182">
        <v>2</v>
      </c>
      <c r="Q15" s="182">
        <v>14</v>
      </c>
      <c r="R15" s="182">
        <v>7</v>
      </c>
      <c r="S15" s="182">
        <v>7</v>
      </c>
      <c r="T15" s="182">
        <v>12</v>
      </c>
      <c r="U15" s="182">
        <v>43</v>
      </c>
      <c r="V15" s="182">
        <v>5</v>
      </c>
      <c r="W15" s="182">
        <v>4</v>
      </c>
      <c r="X15" s="182">
        <v>1</v>
      </c>
      <c r="Y15" s="182">
        <v>135</v>
      </c>
      <c r="Z15" s="182">
        <v>98</v>
      </c>
      <c r="AA15" s="182">
        <v>228</v>
      </c>
      <c r="AB15" s="182">
        <v>19</v>
      </c>
      <c r="AC15" s="182">
        <v>86</v>
      </c>
      <c r="AD15" s="182">
        <v>328</v>
      </c>
      <c r="AE15" s="183">
        <v>2</v>
      </c>
      <c r="AF15" s="180">
        <f t="shared" si="0"/>
        <v>8223</v>
      </c>
      <c r="AG15" s="222" t="s">
        <v>104</v>
      </c>
    </row>
    <row r="16" spans="1:33" ht="12.75">
      <c r="A16" s="29" t="s">
        <v>85</v>
      </c>
      <c r="B16" s="182">
        <v>8</v>
      </c>
      <c r="C16" s="182">
        <v>3</v>
      </c>
      <c r="D16" s="182">
        <v>5</v>
      </c>
      <c r="E16" s="182">
        <v>0</v>
      </c>
      <c r="F16" s="182">
        <v>4</v>
      </c>
      <c r="G16" s="182">
        <v>9</v>
      </c>
      <c r="H16" s="182">
        <v>0</v>
      </c>
      <c r="I16" s="182">
        <v>9</v>
      </c>
      <c r="J16" s="182">
        <v>2</v>
      </c>
      <c r="K16" s="182">
        <v>4</v>
      </c>
      <c r="L16" s="182">
        <v>68</v>
      </c>
      <c r="M16" s="182">
        <v>7</v>
      </c>
      <c r="N16" s="182">
        <v>240</v>
      </c>
      <c r="O16" s="182">
        <v>145</v>
      </c>
      <c r="P16" s="182">
        <v>0</v>
      </c>
      <c r="Q16" s="182">
        <v>8</v>
      </c>
      <c r="R16" s="182">
        <v>0</v>
      </c>
      <c r="S16" s="182">
        <v>0</v>
      </c>
      <c r="T16" s="182">
        <v>2</v>
      </c>
      <c r="U16" s="182">
        <v>0</v>
      </c>
      <c r="V16" s="182">
        <v>0</v>
      </c>
      <c r="W16" s="182">
        <v>2</v>
      </c>
      <c r="X16" s="182">
        <v>0</v>
      </c>
      <c r="Y16" s="182">
        <v>4</v>
      </c>
      <c r="Z16" s="182">
        <v>5</v>
      </c>
      <c r="AA16" s="182">
        <v>16</v>
      </c>
      <c r="AB16" s="182">
        <v>2</v>
      </c>
      <c r="AC16" s="182">
        <v>14</v>
      </c>
      <c r="AD16" s="182">
        <v>13</v>
      </c>
      <c r="AE16" s="183">
        <v>3</v>
      </c>
      <c r="AF16" s="180">
        <f t="shared" si="0"/>
        <v>573</v>
      </c>
      <c r="AG16" s="222" t="s">
        <v>85</v>
      </c>
    </row>
    <row r="17" spans="1:33" ht="13.5" thickBot="1">
      <c r="A17" s="33" t="s">
        <v>86</v>
      </c>
      <c r="B17" s="190">
        <v>145</v>
      </c>
      <c r="C17" s="190">
        <v>17</v>
      </c>
      <c r="D17" s="190">
        <v>58</v>
      </c>
      <c r="E17" s="190">
        <v>3</v>
      </c>
      <c r="F17" s="190">
        <v>50</v>
      </c>
      <c r="G17" s="190">
        <v>122</v>
      </c>
      <c r="H17" s="190">
        <v>9</v>
      </c>
      <c r="I17" s="190">
        <v>116</v>
      </c>
      <c r="J17" s="190">
        <v>2</v>
      </c>
      <c r="K17" s="190">
        <v>27</v>
      </c>
      <c r="L17" s="190">
        <v>759</v>
      </c>
      <c r="M17" s="190">
        <v>77</v>
      </c>
      <c r="N17" s="190">
        <v>1136</v>
      </c>
      <c r="O17" s="190">
        <v>107</v>
      </c>
      <c r="P17" s="190">
        <v>1</v>
      </c>
      <c r="Q17" s="190">
        <v>5</v>
      </c>
      <c r="R17" s="190">
        <v>5</v>
      </c>
      <c r="S17" s="190">
        <v>1</v>
      </c>
      <c r="T17" s="190">
        <v>0</v>
      </c>
      <c r="U17" s="190">
        <v>1</v>
      </c>
      <c r="V17" s="190">
        <v>8</v>
      </c>
      <c r="W17" s="190">
        <v>2</v>
      </c>
      <c r="X17" s="190">
        <v>0</v>
      </c>
      <c r="Y17" s="190">
        <v>14</v>
      </c>
      <c r="Z17" s="190">
        <v>43</v>
      </c>
      <c r="AA17" s="190">
        <v>51</v>
      </c>
      <c r="AB17" s="190">
        <v>6</v>
      </c>
      <c r="AC17" s="190">
        <v>39</v>
      </c>
      <c r="AD17" s="190">
        <v>120</v>
      </c>
      <c r="AE17" s="191">
        <v>2</v>
      </c>
      <c r="AF17" s="188">
        <f t="shared" si="0"/>
        <v>2926</v>
      </c>
      <c r="AG17" s="223" t="s">
        <v>86</v>
      </c>
    </row>
    <row r="18" spans="1:33" s="21" customFormat="1" ht="39" thickBot="1">
      <c r="A18" s="37" t="s">
        <v>2</v>
      </c>
      <c r="B18" s="195">
        <f aca="true" t="shared" si="2" ref="B18:AE18">SUM(B11:B17)</f>
        <v>1568</v>
      </c>
      <c r="C18" s="195">
        <f t="shared" si="2"/>
        <v>377</v>
      </c>
      <c r="D18" s="195">
        <f t="shared" si="2"/>
        <v>480</v>
      </c>
      <c r="E18" s="195">
        <f t="shared" si="2"/>
        <v>85</v>
      </c>
      <c r="F18" s="195">
        <f t="shared" si="2"/>
        <v>358</v>
      </c>
      <c r="G18" s="195">
        <f t="shared" si="2"/>
        <v>758</v>
      </c>
      <c r="H18" s="195">
        <f t="shared" si="2"/>
        <v>132</v>
      </c>
      <c r="I18" s="195">
        <f t="shared" si="2"/>
        <v>1244</v>
      </c>
      <c r="J18" s="195">
        <f t="shared" si="2"/>
        <v>44</v>
      </c>
      <c r="K18" s="195">
        <f t="shared" si="2"/>
        <v>233</v>
      </c>
      <c r="L18" s="195">
        <f t="shared" si="2"/>
        <v>4769</v>
      </c>
      <c r="M18" s="195">
        <f t="shared" si="2"/>
        <v>1006</v>
      </c>
      <c r="N18" s="195">
        <f t="shared" si="2"/>
        <v>15607</v>
      </c>
      <c r="O18" s="195">
        <f t="shared" si="2"/>
        <v>1489</v>
      </c>
      <c r="P18" s="195">
        <f t="shared" si="2"/>
        <v>51</v>
      </c>
      <c r="Q18" s="195">
        <f t="shared" si="2"/>
        <v>202</v>
      </c>
      <c r="R18" s="195">
        <f t="shared" si="2"/>
        <v>54</v>
      </c>
      <c r="S18" s="195">
        <f t="shared" si="2"/>
        <v>73</v>
      </c>
      <c r="T18" s="195">
        <f t="shared" si="2"/>
        <v>71</v>
      </c>
      <c r="U18" s="195">
        <f t="shared" si="2"/>
        <v>121</v>
      </c>
      <c r="V18" s="195">
        <f t="shared" si="2"/>
        <v>121</v>
      </c>
      <c r="W18" s="195">
        <f t="shared" si="2"/>
        <v>40</v>
      </c>
      <c r="X18" s="195">
        <f t="shared" si="2"/>
        <v>23</v>
      </c>
      <c r="Y18" s="195">
        <f t="shared" si="2"/>
        <v>955</v>
      </c>
      <c r="Z18" s="195">
        <f t="shared" si="2"/>
        <v>356</v>
      </c>
      <c r="AA18" s="195">
        <f t="shared" si="2"/>
        <v>1449</v>
      </c>
      <c r="AB18" s="195">
        <f t="shared" si="2"/>
        <v>135</v>
      </c>
      <c r="AC18" s="195">
        <f t="shared" si="2"/>
        <v>598</v>
      </c>
      <c r="AD18" s="195">
        <f t="shared" si="2"/>
        <v>1553</v>
      </c>
      <c r="AE18" s="196">
        <f t="shared" si="2"/>
        <v>33</v>
      </c>
      <c r="AF18" s="165">
        <f t="shared" si="0"/>
        <v>33985</v>
      </c>
      <c r="AG18" s="224" t="s">
        <v>2</v>
      </c>
    </row>
    <row r="19" spans="1:33" ht="12.75">
      <c r="A19" s="25" t="s">
        <v>3</v>
      </c>
      <c r="B19" s="173">
        <v>500</v>
      </c>
      <c r="C19" s="173">
        <v>96</v>
      </c>
      <c r="D19" s="173">
        <v>143</v>
      </c>
      <c r="E19" s="173">
        <v>39</v>
      </c>
      <c r="F19" s="173">
        <v>194</v>
      </c>
      <c r="G19" s="173">
        <v>316</v>
      </c>
      <c r="H19" s="173">
        <v>67</v>
      </c>
      <c r="I19" s="173">
        <v>189</v>
      </c>
      <c r="J19" s="173">
        <v>35</v>
      </c>
      <c r="K19" s="173">
        <v>42</v>
      </c>
      <c r="L19" s="173">
        <v>1482</v>
      </c>
      <c r="M19" s="173">
        <v>359</v>
      </c>
      <c r="N19" s="173">
        <v>4614</v>
      </c>
      <c r="O19" s="173">
        <v>277</v>
      </c>
      <c r="P19" s="173">
        <v>7</v>
      </c>
      <c r="Q19" s="173">
        <v>95</v>
      </c>
      <c r="R19" s="173">
        <v>22</v>
      </c>
      <c r="S19" s="173">
        <v>54</v>
      </c>
      <c r="T19" s="173">
        <v>58</v>
      </c>
      <c r="U19" s="173">
        <v>56</v>
      </c>
      <c r="V19" s="173">
        <v>15</v>
      </c>
      <c r="W19" s="173">
        <v>10</v>
      </c>
      <c r="X19" s="173">
        <v>6</v>
      </c>
      <c r="Y19" s="173">
        <v>264</v>
      </c>
      <c r="Z19" s="173">
        <v>101</v>
      </c>
      <c r="AA19" s="173">
        <v>390</v>
      </c>
      <c r="AB19" s="173">
        <v>47</v>
      </c>
      <c r="AC19" s="173">
        <v>158</v>
      </c>
      <c r="AD19" s="173">
        <v>397</v>
      </c>
      <c r="AE19" s="174">
        <v>12</v>
      </c>
      <c r="AF19" s="171">
        <f t="shared" si="0"/>
        <v>10045</v>
      </c>
      <c r="AG19" s="221" t="s">
        <v>3</v>
      </c>
    </row>
    <row r="20" spans="1:33" ht="12.75">
      <c r="A20" s="29" t="s">
        <v>10</v>
      </c>
      <c r="B20" s="182">
        <v>133</v>
      </c>
      <c r="C20" s="182">
        <v>21</v>
      </c>
      <c r="D20" s="182">
        <v>62</v>
      </c>
      <c r="E20" s="182">
        <v>1</v>
      </c>
      <c r="F20" s="182">
        <v>79</v>
      </c>
      <c r="G20" s="182">
        <v>97</v>
      </c>
      <c r="H20" s="182">
        <v>1</v>
      </c>
      <c r="I20" s="182">
        <v>36</v>
      </c>
      <c r="J20" s="182">
        <v>6</v>
      </c>
      <c r="K20" s="182">
        <v>11</v>
      </c>
      <c r="L20" s="182">
        <v>343</v>
      </c>
      <c r="M20" s="182">
        <v>32</v>
      </c>
      <c r="N20" s="182">
        <v>1332</v>
      </c>
      <c r="O20" s="182">
        <v>83</v>
      </c>
      <c r="P20" s="182">
        <v>0</v>
      </c>
      <c r="Q20" s="182">
        <v>15</v>
      </c>
      <c r="R20" s="182">
        <v>8</v>
      </c>
      <c r="S20" s="182">
        <v>5</v>
      </c>
      <c r="T20" s="182">
        <v>1</v>
      </c>
      <c r="U20" s="182">
        <v>1</v>
      </c>
      <c r="V20" s="182">
        <v>2</v>
      </c>
      <c r="W20" s="182">
        <v>1</v>
      </c>
      <c r="X20" s="182">
        <v>0</v>
      </c>
      <c r="Y20" s="182">
        <v>49</v>
      </c>
      <c r="Z20" s="182">
        <v>19</v>
      </c>
      <c r="AA20" s="182">
        <v>78</v>
      </c>
      <c r="AB20" s="182">
        <v>9</v>
      </c>
      <c r="AC20" s="182">
        <v>35</v>
      </c>
      <c r="AD20" s="182">
        <v>112</v>
      </c>
      <c r="AE20" s="183">
        <v>2</v>
      </c>
      <c r="AF20" s="180">
        <f t="shared" si="0"/>
        <v>2574</v>
      </c>
      <c r="AG20" s="222" t="s">
        <v>10</v>
      </c>
    </row>
    <row r="21" spans="1:33" ht="12.75">
      <c r="A21" s="29" t="s">
        <v>103</v>
      </c>
      <c r="B21" s="182">
        <v>469</v>
      </c>
      <c r="C21" s="182">
        <v>55</v>
      </c>
      <c r="D21" s="182">
        <v>82</v>
      </c>
      <c r="E21" s="182">
        <v>13</v>
      </c>
      <c r="F21" s="182">
        <v>216</v>
      </c>
      <c r="G21" s="182">
        <v>223</v>
      </c>
      <c r="H21" s="182">
        <v>10</v>
      </c>
      <c r="I21" s="182">
        <v>105</v>
      </c>
      <c r="J21" s="182">
        <v>16</v>
      </c>
      <c r="K21" s="182">
        <v>33</v>
      </c>
      <c r="L21" s="182">
        <v>1334</v>
      </c>
      <c r="M21" s="182">
        <v>177</v>
      </c>
      <c r="N21" s="182">
        <v>5051</v>
      </c>
      <c r="O21" s="182">
        <v>234</v>
      </c>
      <c r="P21" s="182">
        <v>1</v>
      </c>
      <c r="Q21" s="182">
        <v>17</v>
      </c>
      <c r="R21" s="182">
        <v>25</v>
      </c>
      <c r="S21" s="182">
        <v>4</v>
      </c>
      <c r="T21" s="182">
        <v>6</v>
      </c>
      <c r="U21" s="182">
        <v>4</v>
      </c>
      <c r="V21" s="182">
        <v>2</v>
      </c>
      <c r="W21" s="182">
        <v>9</v>
      </c>
      <c r="X21" s="182">
        <v>7</v>
      </c>
      <c r="Y21" s="182">
        <v>77</v>
      </c>
      <c r="Z21" s="182">
        <v>84</v>
      </c>
      <c r="AA21" s="182">
        <v>180</v>
      </c>
      <c r="AB21" s="182">
        <v>27</v>
      </c>
      <c r="AC21" s="182">
        <v>119</v>
      </c>
      <c r="AD21" s="182">
        <v>367</v>
      </c>
      <c r="AE21" s="183">
        <v>14</v>
      </c>
      <c r="AF21" s="180">
        <f t="shared" si="0"/>
        <v>8961</v>
      </c>
      <c r="AG21" s="222" t="s">
        <v>103</v>
      </c>
    </row>
    <row r="22" spans="1:33" ht="12.75">
      <c r="A22" s="29" t="s">
        <v>105</v>
      </c>
      <c r="B22" s="182">
        <v>22</v>
      </c>
      <c r="C22" s="182">
        <v>1</v>
      </c>
      <c r="D22" s="182">
        <v>6</v>
      </c>
      <c r="E22" s="182">
        <v>1</v>
      </c>
      <c r="F22" s="182">
        <v>4</v>
      </c>
      <c r="G22" s="182">
        <v>12</v>
      </c>
      <c r="H22" s="182">
        <v>1</v>
      </c>
      <c r="I22" s="182">
        <v>3</v>
      </c>
      <c r="J22" s="182">
        <v>0</v>
      </c>
      <c r="K22" s="182">
        <v>0</v>
      </c>
      <c r="L22" s="182">
        <v>76</v>
      </c>
      <c r="M22" s="182">
        <v>3</v>
      </c>
      <c r="N22" s="182">
        <v>500</v>
      </c>
      <c r="O22" s="182">
        <v>17</v>
      </c>
      <c r="P22" s="182">
        <v>0</v>
      </c>
      <c r="Q22" s="182">
        <v>2</v>
      </c>
      <c r="R22" s="182">
        <v>3</v>
      </c>
      <c r="S22" s="182">
        <v>0</v>
      </c>
      <c r="T22" s="182">
        <v>0</v>
      </c>
      <c r="U22" s="182">
        <v>0</v>
      </c>
      <c r="V22" s="182">
        <v>1</v>
      </c>
      <c r="W22" s="182">
        <v>0</v>
      </c>
      <c r="X22" s="182">
        <v>1</v>
      </c>
      <c r="Y22" s="182">
        <v>6</v>
      </c>
      <c r="Z22" s="182">
        <v>5</v>
      </c>
      <c r="AA22" s="182">
        <v>25</v>
      </c>
      <c r="AB22" s="182">
        <v>1</v>
      </c>
      <c r="AC22" s="182">
        <v>5</v>
      </c>
      <c r="AD22" s="182">
        <v>27</v>
      </c>
      <c r="AE22" s="183">
        <v>3</v>
      </c>
      <c r="AF22" s="180">
        <f t="shared" si="0"/>
        <v>725</v>
      </c>
      <c r="AG22" s="222" t="s">
        <v>105</v>
      </c>
    </row>
    <row r="23" spans="1:33" ht="13.5" thickBot="1">
      <c r="A23" s="33" t="s">
        <v>106</v>
      </c>
      <c r="B23" s="190">
        <v>29</v>
      </c>
      <c r="C23" s="190">
        <v>7</v>
      </c>
      <c r="D23" s="190">
        <v>18</v>
      </c>
      <c r="E23" s="190">
        <v>1</v>
      </c>
      <c r="F23" s="190">
        <v>11</v>
      </c>
      <c r="G23" s="190">
        <v>33</v>
      </c>
      <c r="H23" s="190">
        <v>2</v>
      </c>
      <c r="I23" s="190">
        <v>7</v>
      </c>
      <c r="J23" s="190">
        <v>6</v>
      </c>
      <c r="K23" s="190">
        <v>3</v>
      </c>
      <c r="L23" s="190">
        <v>81</v>
      </c>
      <c r="M23" s="190">
        <v>8</v>
      </c>
      <c r="N23" s="190">
        <v>431</v>
      </c>
      <c r="O23" s="190">
        <v>19</v>
      </c>
      <c r="P23" s="190">
        <v>0</v>
      </c>
      <c r="Q23" s="190">
        <v>2</v>
      </c>
      <c r="R23" s="190">
        <v>5</v>
      </c>
      <c r="S23" s="190">
        <v>0</v>
      </c>
      <c r="T23" s="190">
        <v>1</v>
      </c>
      <c r="U23" s="190">
        <v>1</v>
      </c>
      <c r="V23" s="190">
        <v>1</v>
      </c>
      <c r="W23" s="190">
        <v>0</v>
      </c>
      <c r="X23" s="190">
        <v>0</v>
      </c>
      <c r="Y23" s="190">
        <v>10</v>
      </c>
      <c r="Z23" s="190">
        <v>7</v>
      </c>
      <c r="AA23" s="190">
        <v>18</v>
      </c>
      <c r="AB23" s="190">
        <v>0</v>
      </c>
      <c r="AC23" s="190">
        <v>13</v>
      </c>
      <c r="AD23" s="190">
        <v>26</v>
      </c>
      <c r="AE23" s="191">
        <v>0</v>
      </c>
      <c r="AF23" s="188">
        <f t="shared" si="0"/>
        <v>740</v>
      </c>
      <c r="AG23" s="223" t="s">
        <v>106</v>
      </c>
    </row>
    <row r="24" spans="1:33" ht="13.5" thickBot="1">
      <c r="A24" s="17" t="s">
        <v>79</v>
      </c>
      <c r="B24" s="195">
        <f aca="true" t="shared" si="3" ref="B24:AE24">SUM(B19:B23)</f>
        <v>1153</v>
      </c>
      <c r="C24" s="195">
        <f t="shared" si="3"/>
        <v>180</v>
      </c>
      <c r="D24" s="195">
        <f t="shared" si="3"/>
        <v>311</v>
      </c>
      <c r="E24" s="195">
        <f t="shared" si="3"/>
        <v>55</v>
      </c>
      <c r="F24" s="195">
        <f t="shared" si="3"/>
        <v>504</v>
      </c>
      <c r="G24" s="195">
        <f t="shared" si="3"/>
        <v>681</v>
      </c>
      <c r="H24" s="195">
        <v>81</v>
      </c>
      <c r="I24" s="195">
        <f t="shared" si="3"/>
        <v>340</v>
      </c>
      <c r="J24" s="195">
        <f t="shared" si="3"/>
        <v>63</v>
      </c>
      <c r="K24" s="195">
        <f t="shared" si="3"/>
        <v>89</v>
      </c>
      <c r="L24" s="195">
        <f t="shared" si="3"/>
        <v>3316</v>
      </c>
      <c r="M24" s="195">
        <f t="shared" si="3"/>
        <v>579</v>
      </c>
      <c r="N24" s="195">
        <f t="shared" si="3"/>
        <v>11928</v>
      </c>
      <c r="O24" s="195">
        <f t="shared" si="3"/>
        <v>630</v>
      </c>
      <c r="P24" s="195">
        <f t="shared" si="3"/>
        <v>8</v>
      </c>
      <c r="Q24" s="195">
        <f t="shared" si="3"/>
        <v>131</v>
      </c>
      <c r="R24" s="195">
        <f t="shared" si="3"/>
        <v>63</v>
      </c>
      <c r="S24" s="195">
        <f t="shared" si="3"/>
        <v>63</v>
      </c>
      <c r="T24" s="195">
        <f t="shared" si="3"/>
        <v>66</v>
      </c>
      <c r="U24" s="195">
        <f t="shared" si="3"/>
        <v>62</v>
      </c>
      <c r="V24" s="195">
        <f t="shared" si="3"/>
        <v>21</v>
      </c>
      <c r="W24" s="195">
        <f t="shared" si="3"/>
        <v>20</v>
      </c>
      <c r="X24" s="195">
        <f t="shared" si="3"/>
        <v>14</v>
      </c>
      <c r="Y24" s="195">
        <f t="shared" si="3"/>
        <v>406</v>
      </c>
      <c r="Z24" s="195">
        <f t="shared" si="3"/>
        <v>216</v>
      </c>
      <c r="AA24" s="195">
        <f t="shared" si="3"/>
        <v>691</v>
      </c>
      <c r="AB24" s="195">
        <f t="shared" si="3"/>
        <v>84</v>
      </c>
      <c r="AC24" s="195">
        <f t="shared" si="3"/>
        <v>330</v>
      </c>
      <c r="AD24" s="195">
        <f t="shared" si="3"/>
        <v>929</v>
      </c>
      <c r="AE24" s="196">
        <f t="shared" si="3"/>
        <v>31</v>
      </c>
      <c r="AF24" s="165">
        <f t="shared" si="0"/>
        <v>23045</v>
      </c>
      <c r="AG24" s="220" t="s">
        <v>79</v>
      </c>
    </row>
    <row r="25" spans="1:33" ht="12.75">
      <c r="A25" s="25" t="s">
        <v>99</v>
      </c>
      <c r="B25" s="173">
        <v>557</v>
      </c>
      <c r="C25" s="173">
        <v>94</v>
      </c>
      <c r="D25" s="173">
        <v>63</v>
      </c>
      <c r="E25" s="173">
        <v>28</v>
      </c>
      <c r="F25" s="173">
        <v>94</v>
      </c>
      <c r="G25" s="173">
        <v>244</v>
      </c>
      <c r="H25" s="173">
        <v>44</v>
      </c>
      <c r="I25" s="173">
        <v>276</v>
      </c>
      <c r="J25" s="173">
        <v>30</v>
      </c>
      <c r="K25" s="173">
        <v>122</v>
      </c>
      <c r="L25" s="173">
        <v>1126</v>
      </c>
      <c r="M25" s="173">
        <v>294</v>
      </c>
      <c r="N25" s="173">
        <v>3762</v>
      </c>
      <c r="O25" s="173">
        <v>326</v>
      </c>
      <c r="P25" s="173">
        <v>7</v>
      </c>
      <c r="Q25" s="173">
        <v>58</v>
      </c>
      <c r="R25" s="173">
        <v>25</v>
      </c>
      <c r="S25" s="173">
        <v>30</v>
      </c>
      <c r="T25" s="173">
        <v>34</v>
      </c>
      <c r="U25" s="173">
        <v>27</v>
      </c>
      <c r="V25" s="173">
        <v>21</v>
      </c>
      <c r="W25" s="173">
        <v>10</v>
      </c>
      <c r="X25" s="173">
        <v>10</v>
      </c>
      <c r="Y25" s="173">
        <v>225</v>
      </c>
      <c r="Z25" s="173">
        <v>84</v>
      </c>
      <c r="AA25" s="173">
        <v>413</v>
      </c>
      <c r="AB25" s="173">
        <v>54</v>
      </c>
      <c r="AC25" s="173">
        <v>143</v>
      </c>
      <c r="AD25" s="173">
        <v>459</v>
      </c>
      <c r="AE25" s="174">
        <v>4</v>
      </c>
      <c r="AF25" s="171">
        <f t="shared" si="0"/>
        <v>8664</v>
      </c>
      <c r="AG25" s="221" t="s">
        <v>99</v>
      </c>
    </row>
    <row r="26" spans="1:33" ht="12.75">
      <c r="A26" s="29" t="s">
        <v>73</v>
      </c>
      <c r="B26" s="182">
        <v>468</v>
      </c>
      <c r="C26" s="182">
        <v>138</v>
      </c>
      <c r="D26" s="182">
        <v>118</v>
      </c>
      <c r="E26" s="182">
        <v>21</v>
      </c>
      <c r="F26" s="182">
        <v>128</v>
      </c>
      <c r="G26" s="182">
        <v>250</v>
      </c>
      <c r="H26" s="182">
        <v>34</v>
      </c>
      <c r="I26" s="182">
        <v>169</v>
      </c>
      <c r="J26" s="182">
        <v>56</v>
      </c>
      <c r="K26" s="182">
        <v>87</v>
      </c>
      <c r="L26" s="182">
        <v>1093</v>
      </c>
      <c r="M26" s="182">
        <v>187</v>
      </c>
      <c r="N26" s="182">
        <v>4337</v>
      </c>
      <c r="O26" s="182">
        <v>347</v>
      </c>
      <c r="P26" s="182">
        <v>0</v>
      </c>
      <c r="Q26" s="182">
        <v>32</v>
      </c>
      <c r="R26" s="182">
        <v>30</v>
      </c>
      <c r="S26" s="182">
        <v>34</v>
      </c>
      <c r="T26" s="182">
        <v>25</v>
      </c>
      <c r="U26" s="182">
        <v>17</v>
      </c>
      <c r="V26" s="182">
        <v>17</v>
      </c>
      <c r="W26" s="182">
        <v>27</v>
      </c>
      <c r="X26" s="182">
        <v>4</v>
      </c>
      <c r="Y26" s="182">
        <v>192</v>
      </c>
      <c r="Z26" s="182">
        <v>63</v>
      </c>
      <c r="AA26" s="182">
        <v>434</v>
      </c>
      <c r="AB26" s="182">
        <v>63</v>
      </c>
      <c r="AC26" s="182">
        <v>169</v>
      </c>
      <c r="AD26" s="182">
        <v>483</v>
      </c>
      <c r="AE26" s="183">
        <v>13</v>
      </c>
      <c r="AF26" s="180">
        <f t="shared" si="0"/>
        <v>9036</v>
      </c>
      <c r="AG26" s="222" t="s">
        <v>73</v>
      </c>
    </row>
    <row r="27" spans="1:33" ht="13.5" thickBot="1">
      <c r="A27" s="33" t="s">
        <v>107</v>
      </c>
      <c r="B27" s="190">
        <v>49</v>
      </c>
      <c r="C27" s="190">
        <v>5</v>
      </c>
      <c r="D27" s="190">
        <v>4</v>
      </c>
      <c r="E27" s="190">
        <v>0</v>
      </c>
      <c r="F27" s="190">
        <v>8</v>
      </c>
      <c r="G27" s="190">
        <v>21</v>
      </c>
      <c r="H27" s="190">
        <v>1</v>
      </c>
      <c r="I27" s="190">
        <v>14</v>
      </c>
      <c r="J27" s="190">
        <v>1</v>
      </c>
      <c r="K27" s="190">
        <v>6</v>
      </c>
      <c r="L27" s="190">
        <v>67</v>
      </c>
      <c r="M27" s="190">
        <v>8</v>
      </c>
      <c r="N27" s="190">
        <v>317</v>
      </c>
      <c r="O27" s="190">
        <v>31</v>
      </c>
      <c r="P27" s="190">
        <v>1</v>
      </c>
      <c r="Q27" s="190">
        <v>0</v>
      </c>
      <c r="R27" s="190">
        <v>0</v>
      </c>
      <c r="S27" s="190">
        <v>2</v>
      </c>
      <c r="T27" s="190">
        <v>0</v>
      </c>
      <c r="U27" s="190">
        <v>0</v>
      </c>
      <c r="V27" s="190">
        <v>0</v>
      </c>
      <c r="W27" s="190">
        <v>0</v>
      </c>
      <c r="X27" s="190">
        <v>1</v>
      </c>
      <c r="Y27" s="190">
        <v>9</v>
      </c>
      <c r="Z27" s="190">
        <v>3</v>
      </c>
      <c r="AA27" s="190">
        <v>12</v>
      </c>
      <c r="AB27" s="190">
        <v>4</v>
      </c>
      <c r="AC27" s="190">
        <v>13</v>
      </c>
      <c r="AD27" s="190">
        <v>33</v>
      </c>
      <c r="AE27" s="191">
        <v>3</v>
      </c>
      <c r="AF27" s="188">
        <f t="shared" si="0"/>
        <v>613</v>
      </c>
      <c r="AG27" s="223" t="s">
        <v>107</v>
      </c>
    </row>
    <row r="28" spans="1:33" s="21" customFormat="1" ht="13.5" thickBot="1">
      <c r="A28" s="17" t="s">
        <v>78</v>
      </c>
      <c r="B28" s="195">
        <f aca="true" t="shared" si="4" ref="B28:AE28">SUM(B25:B27)</f>
        <v>1074</v>
      </c>
      <c r="C28" s="195">
        <f t="shared" si="4"/>
        <v>237</v>
      </c>
      <c r="D28" s="195">
        <f t="shared" si="4"/>
        <v>185</v>
      </c>
      <c r="E28" s="195">
        <f t="shared" si="4"/>
        <v>49</v>
      </c>
      <c r="F28" s="195">
        <f t="shared" si="4"/>
        <v>230</v>
      </c>
      <c r="G28" s="195">
        <f t="shared" si="4"/>
        <v>515</v>
      </c>
      <c r="H28" s="195">
        <f t="shared" si="4"/>
        <v>79</v>
      </c>
      <c r="I28" s="195">
        <f t="shared" si="4"/>
        <v>459</v>
      </c>
      <c r="J28" s="195">
        <f t="shared" si="4"/>
        <v>87</v>
      </c>
      <c r="K28" s="195">
        <f t="shared" si="4"/>
        <v>215</v>
      </c>
      <c r="L28" s="195">
        <f t="shared" si="4"/>
        <v>2286</v>
      </c>
      <c r="M28" s="195">
        <f t="shared" si="4"/>
        <v>489</v>
      </c>
      <c r="N28" s="195">
        <f t="shared" si="4"/>
        <v>8416</v>
      </c>
      <c r="O28" s="195">
        <f t="shared" si="4"/>
        <v>704</v>
      </c>
      <c r="P28" s="195">
        <f t="shared" si="4"/>
        <v>8</v>
      </c>
      <c r="Q28" s="195">
        <f t="shared" si="4"/>
        <v>90</v>
      </c>
      <c r="R28" s="195">
        <f t="shared" si="4"/>
        <v>55</v>
      </c>
      <c r="S28" s="195">
        <f t="shared" si="4"/>
        <v>66</v>
      </c>
      <c r="T28" s="195">
        <f t="shared" si="4"/>
        <v>59</v>
      </c>
      <c r="U28" s="195">
        <f t="shared" si="4"/>
        <v>44</v>
      </c>
      <c r="V28" s="195">
        <f t="shared" si="4"/>
        <v>38</v>
      </c>
      <c r="W28" s="195">
        <f t="shared" si="4"/>
        <v>37</v>
      </c>
      <c r="X28" s="195">
        <f t="shared" si="4"/>
        <v>15</v>
      </c>
      <c r="Y28" s="195">
        <f t="shared" si="4"/>
        <v>426</v>
      </c>
      <c r="Z28" s="195">
        <f t="shared" si="4"/>
        <v>150</v>
      </c>
      <c r="AA28" s="195">
        <f t="shared" si="4"/>
        <v>859</v>
      </c>
      <c r="AB28" s="195">
        <f t="shared" si="4"/>
        <v>121</v>
      </c>
      <c r="AC28" s="195">
        <f t="shared" si="4"/>
        <v>325</v>
      </c>
      <c r="AD28" s="195">
        <f t="shared" si="4"/>
        <v>975</v>
      </c>
      <c r="AE28" s="196">
        <f t="shared" si="4"/>
        <v>20</v>
      </c>
      <c r="AF28" s="165">
        <f t="shared" si="0"/>
        <v>18313</v>
      </c>
      <c r="AG28" s="220" t="s">
        <v>78</v>
      </c>
    </row>
    <row r="29" spans="1:33" ht="12.75">
      <c r="A29" s="25" t="s">
        <v>82</v>
      </c>
      <c r="B29" s="173">
        <v>344</v>
      </c>
      <c r="C29" s="173">
        <v>81</v>
      </c>
      <c r="D29" s="173">
        <v>91</v>
      </c>
      <c r="E29" s="173">
        <v>17</v>
      </c>
      <c r="F29" s="173">
        <v>66</v>
      </c>
      <c r="G29" s="173">
        <v>184</v>
      </c>
      <c r="H29" s="173">
        <v>30</v>
      </c>
      <c r="I29" s="173">
        <v>118</v>
      </c>
      <c r="J29" s="173">
        <v>13</v>
      </c>
      <c r="K29" s="173">
        <v>55</v>
      </c>
      <c r="L29" s="173">
        <v>986</v>
      </c>
      <c r="M29" s="173">
        <v>124</v>
      </c>
      <c r="N29" s="173">
        <v>2620</v>
      </c>
      <c r="O29" s="173">
        <v>159</v>
      </c>
      <c r="P29" s="173">
        <v>1</v>
      </c>
      <c r="Q29" s="173">
        <v>19</v>
      </c>
      <c r="R29" s="173">
        <v>16</v>
      </c>
      <c r="S29" s="173">
        <v>14</v>
      </c>
      <c r="T29" s="173">
        <v>12</v>
      </c>
      <c r="U29" s="173">
        <v>12</v>
      </c>
      <c r="V29" s="173">
        <v>18</v>
      </c>
      <c r="W29" s="173">
        <v>2</v>
      </c>
      <c r="X29" s="173">
        <v>7</v>
      </c>
      <c r="Y29" s="173">
        <v>148</v>
      </c>
      <c r="Z29" s="173">
        <v>33</v>
      </c>
      <c r="AA29" s="173">
        <v>300</v>
      </c>
      <c r="AB29" s="173">
        <v>38</v>
      </c>
      <c r="AC29" s="173">
        <v>116</v>
      </c>
      <c r="AD29" s="173">
        <v>284</v>
      </c>
      <c r="AE29" s="174">
        <v>2</v>
      </c>
      <c r="AF29" s="171">
        <f t="shared" si="0"/>
        <v>5910</v>
      </c>
      <c r="AG29" s="221" t="s">
        <v>82</v>
      </c>
    </row>
    <row r="30" spans="1:33" ht="12.75">
      <c r="A30" s="29" t="s">
        <v>87</v>
      </c>
      <c r="B30" s="182">
        <v>155</v>
      </c>
      <c r="C30" s="182">
        <v>35</v>
      </c>
      <c r="D30" s="182">
        <v>37</v>
      </c>
      <c r="E30" s="182">
        <v>7</v>
      </c>
      <c r="F30" s="182">
        <v>32</v>
      </c>
      <c r="G30" s="182">
        <v>101</v>
      </c>
      <c r="H30" s="182">
        <v>2</v>
      </c>
      <c r="I30" s="182">
        <v>38</v>
      </c>
      <c r="J30" s="182">
        <v>4</v>
      </c>
      <c r="K30" s="182">
        <v>12</v>
      </c>
      <c r="L30" s="182">
        <v>279</v>
      </c>
      <c r="M30" s="182">
        <v>52</v>
      </c>
      <c r="N30" s="182">
        <v>1018</v>
      </c>
      <c r="O30" s="182">
        <v>69</v>
      </c>
      <c r="P30" s="182">
        <v>0</v>
      </c>
      <c r="Q30" s="182">
        <v>2</v>
      </c>
      <c r="R30" s="182">
        <v>14</v>
      </c>
      <c r="S30" s="182">
        <v>7</v>
      </c>
      <c r="T30" s="182">
        <v>5</v>
      </c>
      <c r="U30" s="182">
        <v>3</v>
      </c>
      <c r="V30" s="182">
        <v>2</v>
      </c>
      <c r="W30" s="182">
        <v>1</v>
      </c>
      <c r="X30" s="182">
        <v>1</v>
      </c>
      <c r="Y30" s="182">
        <v>34</v>
      </c>
      <c r="Z30" s="182">
        <v>16</v>
      </c>
      <c r="AA30" s="182">
        <v>79</v>
      </c>
      <c r="AB30" s="182">
        <v>11</v>
      </c>
      <c r="AC30" s="182">
        <v>52</v>
      </c>
      <c r="AD30" s="182">
        <v>100</v>
      </c>
      <c r="AE30" s="183">
        <v>0</v>
      </c>
      <c r="AF30" s="180">
        <f t="shared" si="0"/>
        <v>2168</v>
      </c>
      <c r="AG30" s="222" t="s">
        <v>87</v>
      </c>
    </row>
    <row r="31" spans="1:33" ht="12.75">
      <c r="A31" s="29" t="s">
        <v>108</v>
      </c>
      <c r="B31" s="182">
        <v>142</v>
      </c>
      <c r="C31" s="182">
        <v>12</v>
      </c>
      <c r="D31" s="182">
        <v>16</v>
      </c>
      <c r="E31" s="182">
        <v>2</v>
      </c>
      <c r="F31" s="182">
        <v>46</v>
      </c>
      <c r="G31" s="182">
        <v>81</v>
      </c>
      <c r="H31" s="182">
        <v>3</v>
      </c>
      <c r="I31" s="182">
        <v>34</v>
      </c>
      <c r="J31" s="182">
        <v>9</v>
      </c>
      <c r="K31" s="182">
        <v>14</v>
      </c>
      <c r="L31" s="182">
        <v>265</v>
      </c>
      <c r="M31" s="182">
        <v>44</v>
      </c>
      <c r="N31" s="182">
        <v>854</v>
      </c>
      <c r="O31" s="182">
        <v>77</v>
      </c>
      <c r="P31" s="182">
        <v>0</v>
      </c>
      <c r="Q31" s="182">
        <v>2</v>
      </c>
      <c r="R31" s="182">
        <v>23</v>
      </c>
      <c r="S31" s="182">
        <v>4</v>
      </c>
      <c r="T31" s="182">
        <v>0</v>
      </c>
      <c r="U31" s="182">
        <v>2</v>
      </c>
      <c r="V31" s="182">
        <v>1</v>
      </c>
      <c r="W31" s="182">
        <v>1</v>
      </c>
      <c r="X31" s="182">
        <v>0</v>
      </c>
      <c r="Y31" s="182">
        <v>23</v>
      </c>
      <c r="Z31" s="182">
        <v>13</v>
      </c>
      <c r="AA31" s="182">
        <v>90</v>
      </c>
      <c r="AB31" s="182">
        <v>13</v>
      </c>
      <c r="AC31" s="182">
        <v>35</v>
      </c>
      <c r="AD31" s="182">
        <v>106</v>
      </c>
      <c r="AE31" s="183">
        <v>1</v>
      </c>
      <c r="AF31" s="180">
        <f t="shared" si="0"/>
        <v>1913</v>
      </c>
      <c r="AG31" s="222" t="s">
        <v>108</v>
      </c>
    </row>
    <row r="32" spans="1:33" ht="13.5" thickBot="1">
      <c r="A32" s="33" t="s">
        <v>109</v>
      </c>
      <c r="B32" s="190">
        <v>75</v>
      </c>
      <c r="C32" s="190">
        <v>8</v>
      </c>
      <c r="D32" s="190">
        <v>20</v>
      </c>
      <c r="E32" s="190">
        <v>4</v>
      </c>
      <c r="F32" s="190">
        <v>21</v>
      </c>
      <c r="G32" s="190">
        <v>55</v>
      </c>
      <c r="H32" s="190">
        <v>0</v>
      </c>
      <c r="I32" s="190">
        <v>11</v>
      </c>
      <c r="J32" s="190">
        <v>3</v>
      </c>
      <c r="K32" s="190">
        <v>3</v>
      </c>
      <c r="L32" s="190">
        <v>151</v>
      </c>
      <c r="M32" s="190">
        <v>15</v>
      </c>
      <c r="N32" s="190">
        <v>572</v>
      </c>
      <c r="O32" s="190">
        <v>42</v>
      </c>
      <c r="P32" s="190">
        <v>0</v>
      </c>
      <c r="Q32" s="190">
        <v>7</v>
      </c>
      <c r="R32" s="190">
        <v>25</v>
      </c>
      <c r="S32" s="190">
        <v>3</v>
      </c>
      <c r="T32" s="190">
        <v>1</v>
      </c>
      <c r="U32" s="190">
        <v>0</v>
      </c>
      <c r="V32" s="190">
        <v>1</v>
      </c>
      <c r="W32" s="190">
        <v>2</v>
      </c>
      <c r="X32" s="190">
        <v>0</v>
      </c>
      <c r="Y32" s="190">
        <v>13</v>
      </c>
      <c r="Z32" s="190">
        <v>8</v>
      </c>
      <c r="AA32" s="190">
        <v>30</v>
      </c>
      <c r="AB32" s="190">
        <v>20</v>
      </c>
      <c r="AC32" s="190">
        <v>27</v>
      </c>
      <c r="AD32" s="190">
        <v>58</v>
      </c>
      <c r="AE32" s="191">
        <v>1</v>
      </c>
      <c r="AF32" s="188">
        <f t="shared" si="0"/>
        <v>1176</v>
      </c>
      <c r="AG32" s="223" t="s">
        <v>109</v>
      </c>
    </row>
    <row r="33" spans="1:33" s="21" customFormat="1" ht="26.25" thickBot="1">
      <c r="A33" s="37" t="s">
        <v>4</v>
      </c>
      <c r="B33" s="195">
        <f>SUM(B29:B32)</f>
        <v>716</v>
      </c>
      <c r="C33" s="195">
        <f aca="true" t="shared" si="5" ref="C33:AE33">SUM(C29:C32)</f>
        <v>136</v>
      </c>
      <c r="D33" s="195">
        <f t="shared" si="5"/>
        <v>164</v>
      </c>
      <c r="E33" s="195">
        <f t="shared" si="5"/>
        <v>30</v>
      </c>
      <c r="F33" s="195">
        <f t="shared" si="5"/>
        <v>165</v>
      </c>
      <c r="G33" s="195">
        <f t="shared" si="5"/>
        <v>421</v>
      </c>
      <c r="H33" s="195">
        <f t="shared" si="5"/>
        <v>35</v>
      </c>
      <c r="I33" s="195">
        <f t="shared" si="5"/>
        <v>201</v>
      </c>
      <c r="J33" s="195">
        <f t="shared" si="5"/>
        <v>29</v>
      </c>
      <c r="K33" s="195">
        <f t="shared" si="5"/>
        <v>84</v>
      </c>
      <c r="L33" s="195">
        <f t="shared" si="5"/>
        <v>1681</v>
      </c>
      <c r="M33" s="195">
        <f t="shared" si="5"/>
        <v>235</v>
      </c>
      <c r="N33" s="195">
        <f t="shared" si="5"/>
        <v>5064</v>
      </c>
      <c r="O33" s="195">
        <f t="shared" si="5"/>
        <v>347</v>
      </c>
      <c r="P33" s="195">
        <f t="shared" si="5"/>
        <v>1</v>
      </c>
      <c r="Q33" s="195">
        <f t="shared" si="5"/>
        <v>30</v>
      </c>
      <c r="R33" s="195">
        <f t="shared" si="5"/>
        <v>78</v>
      </c>
      <c r="S33" s="195">
        <f t="shared" si="5"/>
        <v>28</v>
      </c>
      <c r="T33" s="195">
        <f t="shared" si="5"/>
        <v>18</v>
      </c>
      <c r="U33" s="195">
        <f t="shared" si="5"/>
        <v>17</v>
      </c>
      <c r="V33" s="195">
        <f t="shared" si="5"/>
        <v>22</v>
      </c>
      <c r="W33" s="195">
        <f t="shared" si="5"/>
        <v>6</v>
      </c>
      <c r="X33" s="195">
        <f t="shared" si="5"/>
        <v>8</v>
      </c>
      <c r="Y33" s="195">
        <f t="shared" si="5"/>
        <v>218</v>
      </c>
      <c r="Z33" s="195">
        <f t="shared" si="5"/>
        <v>70</v>
      </c>
      <c r="AA33" s="195">
        <f t="shared" si="5"/>
        <v>499</v>
      </c>
      <c r="AB33" s="195">
        <f t="shared" si="5"/>
        <v>82</v>
      </c>
      <c r="AC33" s="195">
        <f t="shared" si="5"/>
        <v>230</v>
      </c>
      <c r="AD33" s="195">
        <f t="shared" si="5"/>
        <v>548</v>
      </c>
      <c r="AE33" s="196">
        <f t="shared" si="5"/>
        <v>4</v>
      </c>
      <c r="AF33" s="165">
        <f t="shared" si="0"/>
        <v>11167</v>
      </c>
      <c r="AG33" s="224" t="s">
        <v>4</v>
      </c>
    </row>
    <row r="34" spans="1:33" s="21" customFormat="1" ht="13.5" thickBot="1">
      <c r="A34" s="17" t="s">
        <v>5</v>
      </c>
      <c r="B34" s="225">
        <f>B5+B10+B18+B24+B28+B33</f>
        <v>8274</v>
      </c>
      <c r="C34" s="225">
        <f aca="true" t="shared" si="6" ref="C34:AF34">C5+C10+C18+C24+C28+C33</f>
        <v>3033</v>
      </c>
      <c r="D34" s="225">
        <f t="shared" si="6"/>
        <v>1983</v>
      </c>
      <c r="E34" s="225">
        <f t="shared" si="6"/>
        <v>1090</v>
      </c>
      <c r="F34" s="225">
        <f t="shared" si="6"/>
        <v>1982</v>
      </c>
      <c r="G34" s="225">
        <f t="shared" si="6"/>
        <v>4187</v>
      </c>
      <c r="H34" s="225">
        <f t="shared" si="6"/>
        <v>851</v>
      </c>
      <c r="I34" s="225">
        <f t="shared" si="6"/>
        <v>4711</v>
      </c>
      <c r="J34" s="225">
        <f t="shared" si="6"/>
        <v>640</v>
      </c>
      <c r="K34" s="225">
        <f t="shared" si="6"/>
        <v>1934</v>
      </c>
      <c r="L34" s="225">
        <f t="shared" si="6"/>
        <v>20170</v>
      </c>
      <c r="M34" s="225">
        <f t="shared" si="6"/>
        <v>6202</v>
      </c>
      <c r="N34" s="225">
        <f t="shared" si="6"/>
        <v>77351</v>
      </c>
      <c r="O34" s="225">
        <f t="shared" si="6"/>
        <v>6833</v>
      </c>
      <c r="P34" s="225">
        <f t="shared" si="6"/>
        <v>195</v>
      </c>
      <c r="Q34" s="225">
        <f t="shared" si="6"/>
        <v>1974</v>
      </c>
      <c r="R34" s="225">
        <f t="shared" si="6"/>
        <v>524</v>
      </c>
      <c r="S34" s="225">
        <f t="shared" si="6"/>
        <v>862</v>
      </c>
      <c r="T34" s="225">
        <f t="shared" si="6"/>
        <v>587</v>
      </c>
      <c r="U34" s="225">
        <f t="shared" si="6"/>
        <v>537</v>
      </c>
      <c r="V34" s="225">
        <f t="shared" si="6"/>
        <v>626</v>
      </c>
      <c r="W34" s="225">
        <f t="shared" si="6"/>
        <v>371</v>
      </c>
      <c r="X34" s="225">
        <f t="shared" si="6"/>
        <v>342</v>
      </c>
      <c r="Y34" s="225">
        <f t="shared" si="6"/>
        <v>6617</v>
      </c>
      <c r="Z34" s="225">
        <f t="shared" si="6"/>
        <v>1662</v>
      </c>
      <c r="AA34" s="225">
        <f t="shared" si="6"/>
        <v>8669</v>
      </c>
      <c r="AB34" s="225">
        <f t="shared" si="6"/>
        <v>953</v>
      </c>
      <c r="AC34" s="225">
        <f t="shared" si="6"/>
        <v>3372</v>
      </c>
      <c r="AD34" s="225">
        <f t="shared" si="6"/>
        <v>9565</v>
      </c>
      <c r="AE34" s="226">
        <f t="shared" si="6"/>
        <v>182</v>
      </c>
      <c r="AF34" s="216">
        <f t="shared" si="6"/>
        <v>176279</v>
      </c>
      <c r="AG34" s="220" t="s">
        <v>5</v>
      </c>
    </row>
  </sheetData>
  <sheetProtection/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N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7109375" style="13" customWidth="1"/>
    <col min="2" max="2" width="8.140625" style="13" customWidth="1"/>
    <col min="3" max="3" width="10.57421875" style="13" customWidth="1"/>
    <col min="4" max="4" width="6.8515625" style="13" bestFit="1" customWidth="1"/>
    <col min="5" max="6" width="7.8515625" style="13" bestFit="1" customWidth="1"/>
    <col min="7" max="7" width="6.00390625" style="13" bestFit="1" customWidth="1"/>
    <col min="8" max="8" width="6.57421875" style="13" bestFit="1" customWidth="1"/>
    <col min="9" max="9" width="6.28125" style="13" bestFit="1" customWidth="1"/>
    <col min="10" max="10" width="7.140625" style="13" customWidth="1"/>
    <col min="11" max="16384" width="9.140625" style="13" customWidth="1"/>
  </cols>
  <sheetData>
    <row r="1" spans="1:14" ht="18.75">
      <c r="A1" s="5" t="s">
        <v>168</v>
      </c>
      <c r="N1" s="151"/>
    </row>
    <row r="2" spans="1:14" ht="15.75">
      <c r="A2" s="16" t="s">
        <v>9</v>
      </c>
      <c r="N2" s="151"/>
    </row>
    <row r="3" ht="13.5" thickBot="1"/>
    <row r="4" spans="1:12" s="21" customFormat="1" ht="82.5" customHeight="1" thickBot="1">
      <c r="A4" s="160" t="s">
        <v>70</v>
      </c>
      <c r="B4" s="227" t="s">
        <v>146</v>
      </c>
      <c r="C4" s="227" t="s">
        <v>147</v>
      </c>
      <c r="D4" s="228" t="s">
        <v>148</v>
      </c>
      <c r="E4" s="227" t="s">
        <v>149</v>
      </c>
      <c r="F4" s="159" t="s">
        <v>150</v>
      </c>
      <c r="G4" s="228" t="s">
        <v>151</v>
      </c>
      <c r="H4" s="157" t="s">
        <v>152</v>
      </c>
      <c r="I4" s="157" t="s">
        <v>153</v>
      </c>
      <c r="J4" s="228" t="s">
        <v>154</v>
      </c>
      <c r="K4" s="229"/>
      <c r="L4" s="229"/>
    </row>
    <row r="5" spans="1:10" s="21" customFormat="1" ht="13.5" thickBot="1">
      <c r="A5" s="17" t="s">
        <v>77</v>
      </c>
      <c r="B5" s="194">
        <v>18810</v>
      </c>
      <c r="C5" s="195">
        <v>18336</v>
      </c>
      <c r="D5" s="230">
        <v>-0.0252</v>
      </c>
      <c r="E5" s="194">
        <v>159438</v>
      </c>
      <c r="F5" s="195">
        <v>156890</v>
      </c>
      <c r="G5" s="230">
        <v>-0.016</v>
      </c>
      <c r="H5" s="197">
        <v>24660</v>
      </c>
      <c r="I5" s="195">
        <v>25516</v>
      </c>
      <c r="J5" s="231">
        <v>0.0347</v>
      </c>
    </row>
    <row r="6" spans="1:10" ht="12.75">
      <c r="A6" s="25" t="s">
        <v>101</v>
      </c>
      <c r="B6" s="232">
        <v>36632</v>
      </c>
      <c r="C6" s="173">
        <v>36186</v>
      </c>
      <c r="D6" s="233">
        <v>-0.0122</v>
      </c>
      <c r="E6" s="232">
        <v>179621</v>
      </c>
      <c r="F6" s="173">
        <v>197008</v>
      </c>
      <c r="G6" s="233">
        <v>-0.0122</v>
      </c>
      <c r="H6" s="172">
        <v>22566</v>
      </c>
      <c r="I6" s="173">
        <v>24865</v>
      </c>
      <c r="J6" s="233">
        <v>0.1019</v>
      </c>
    </row>
    <row r="7" spans="1:10" ht="12.75">
      <c r="A7" s="29" t="s">
        <v>81</v>
      </c>
      <c r="B7" s="234">
        <v>36590</v>
      </c>
      <c r="C7" s="182">
        <v>38647</v>
      </c>
      <c r="D7" s="235">
        <v>0.0562</v>
      </c>
      <c r="E7" s="234">
        <v>170016</v>
      </c>
      <c r="F7" s="182">
        <v>180454</v>
      </c>
      <c r="G7" s="235">
        <v>0.0614</v>
      </c>
      <c r="H7" s="181">
        <v>25299</v>
      </c>
      <c r="I7" s="182">
        <v>25792</v>
      </c>
      <c r="J7" s="235">
        <v>0.0195</v>
      </c>
    </row>
    <row r="8" spans="1:10" ht="12.75">
      <c r="A8" s="29" t="s">
        <v>83</v>
      </c>
      <c r="B8" s="234">
        <v>23389</v>
      </c>
      <c r="C8" s="182">
        <v>24873</v>
      </c>
      <c r="D8" s="235">
        <v>0.0634</v>
      </c>
      <c r="E8" s="234">
        <v>81520</v>
      </c>
      <c r="F8" s="182">
        <v>88705</v>
      </c>
      <c r="G8" s="235">
        <v>0.0881</v>
      </c>
      <c r="H8" s="181">
        <v>8389</v>
      </c>
      <c r="I8" s="182">
        <v>10080</v>
      </c>
      <c r="J8" s="235">
        <v>0.2016</v>
      </c>
    </row>
    <row r="9" spans="1:10" ht="13.5" thickBot="1">
      <c r="A9" s="33" t="s">
        <v>80</v>
      </c>
      <c r="B9" s="236">
        <v>14893</v>
      </c>
      <c r="C9" s="190">
        <v>15782</v>
      </c>
      <c r="D9" s="237">
        <v>0.0597</v>
      </c>
      <c r="E9" s="236">
        <v>29283</v>
      </c>
      <c r="F9" s="190">
        <v>32085</v>
      </c>
      <c r="G9" s="237">
        <v>0.0957</v>
      </c>
      <c r="H9" s="189">
        <v>3489</v>
      </c>
      <c r="I9" s="190">
        <v>3528</v>
      </c>
      <c r="J9" s="237">
        <v>0.0112</v>
      </c>
    </row>
    <row r="10" spans="1:10" s="21" customFormat="1" ht="13.5" thickBot="1">
      <c r="A10" s="17" t="s">
        <v>1</v>
      </c>
      <c r="B10" s="194">
        <f>SUM(B6:B9)</f>
        <v>111504</v>
      </c>
      <c r="C10" s="195">
        <f>SUM(C6:C9)</f>
        <v>115488</v>
      </c>
      <c r="D10" s="231">
        <v>0.0357</v>
      </c>
      <c r="E10" s="194">
        <f>SUM(E6:E9)</f>
        <v>460440</v>
      </c>
      <c r="F10" s="195">
        <f>SUM(F6:F9)</f>
        <v>498252</v>
      </c>
      <c r="G10" s="231">
        <v>0.0821</v>
      </c>
      <c r="H10" s="197">
        <f>SUM(H6:H9)</f>
        <v>59743</v>
      </c>
      <c r="I10" s="195">
        <f>SUM(I6:I9)</f>
        <v>64265</v>
      </c>
      <c r="J10" s="231">
        <v>0.0757</v>
      </c>
    </row>
    <row r="11" spans="1:10" ht="12.75">
      <c r="A11" s="25" t="s">
        <v>97</v>
      </c>
      <c r="B11" s="232">
        <v>10824</v>
      </c>
      <c r="C11" s="173">
        <v>10350</v>
      </c>
      <c r="D11" s="233">
        <v>-0.0438</v>
      </c>
      <c r="E11" s="232">
        <v>82606</v>
      </c>
      <c r="F11" s="173">
        <v>85187</v>
      </c>
      <c r="G11" s="233">
        <v>0.0312</v>
      </c>
      <c r="H11" s="172">
        <v>16567</v>
      </c>
      <c r="I11" s="173">
        <v>15635</v>
      </c>
      <c r="J11" s="233">
        <v>-0.0563</v>
      </c>
    </row>
    <row r="12" spans="1:10" ht="12.75">
      <c r="A12" s="29" t="s">
        <v>98</v>
      </c>
      <c r="B12" s="234">
        <v>11088</v>
      </c>
      <c r="C12" s="182">
        <v>11761</v>
      </c>
      <c r="D12" s="235">
        <v>0.0607</v>
      </c>
      <c r="E12" s="234">
        <v>20664</v>
      </c>
      <c r="F12" s="182">
        <v>24692</v>
      </c>
      <c r="G12" s="235">
        <v>0.1949</v>
      </c>
      <c r="H12" s="181">
        <v>2344</v>
      </c>
      <c r="I12" s="182">
        <v>2184</v>
      </c>
      <c r="J12" s="235">
        <v>-0.0683</v>
      </c>
    </row>
    <row r="13" spans="1:10" ht="12.75">
      <c r="A13" s="29" t="s">
        <v>84</v>
      </c>
      <c r="B13" s="234">
        <v>11261</v>
      </c>
      <c r="C13" s="182">
        <v>11318</v>
      </c>
      <c r="D13" s="235">
        <v>0.0051</v>
      </c>
      <c r="E13" s="234">
        <v>22976</v>
      </c>
      <c r="F13" s="182">
        <v>24468</v>
      </c>
      <c r="G13" s="235">
        <v>0.0649</v>
      </c>
      <c r="H13" s="181">
        <v>2849</v>
      </c>
      <c r="I13" s="182">
        <v>2579</v>
      </c>
      <c r="J13" s="235">
        <v>-0.0948</v>
      </c>
    </row>
    <row r="14" spans="1:10" ht="12.75">
      <c r="A14" s="29" t="s">
        <v>102</v>
      </c>
      <c r="B14" s="234">
        <v>10952</v>
      </c>
      <c r="C14" s="182">
        <v>10689</v>
      </c>
      <c r="D14" s="235">
        <v>-0.024</v>
      </c>
      <c r="E14" s="234">
        <v>16209</v>
      </c>
      <c r="F14" s="182">
        <v>17349</v>
      </c>
      <c r="G14" s="235">
        <v>0.0703</v>
      </c>
      <c r="H14" s="181">
        <v>2192</v>
      </c>
      <c r="I14" s="182">
        <v>1865</v>
      </c>
      <c r="J14" s="235">
        <v>0.1492</v>
      </c>
    </row>
    <row r="15" spans="1:10" ht="12.75">
      <c r="A15" s="29" t="s">
        <v>104</v>
      </c>
      <c r="B15" s="234">
        <v>40548</v>
      </c>
      <c r="C15" s="182">
        <v>46631</v>
      </c>
      <c r="D15" s="235">
        <v>0.15</v>
      </c>
      <c r="E15" s="234">
        <v>68946</v>
      </c>
      <c r="F15" s="182">
        <v>70326</v>
      </c>
      <c r="G15" s="235">
        <v>0.02</v>
      </c>
      <c r="H15" s="181">
        <v>8774</v>
      </c>
      <c r="I15" s="182">
        <v>8223</v>
      </c>
      <c r="J15" s="235">
        <v>-0.0628</v>
      </c>
    </row>
    <row r="16" spans="1:10" ht="12.75">
      <c r="A16" s="29" t="s">
        <v>85</v>
      </c>
      <c r="B16" s="234">
        <v>5173</v>
      </c>
      <c r="C16" s="182">
        <v>4662</v>
      </c>
      <c r="D16" s="235">
        <v>-0.0988</v>
      </c>
      <c r="E16" s="234">
        <v>8496</v>
      </c>
      <c r="F16" s="182">
        <v>8172</v>
      </c>
      <c r="G16" s="235">
        <v>-0.0381</v>
      </c>
      <c r="H16" s="181">
        <v>902</v>
      </c>
      <c r="I16" s="182">
        <v>573</v>
      </c>
      <c r="J16" s="235">
        <v>0.3647</v>
      </c>
    </row>
    <row r="17" spans="1:10" ht="13.5" thickBot="1">
      <c r="A17" s="33" t="s">
        <v>86</v>
      </c>
      <c r="B17" s="236">
        <v>17422</v>
      </c>
      <c r="C17" s="190">
        <v>15542</v>
      </c>
      <c r="D17" s="237">
        <v>-0.1076</v>
      </c>
      <c r="E17" s="236">
        <v>37617</v>
      </c>
      <c r="F17" s="190">
        <v>33303</v>
      </c>
      <c r="G17" s="237">
        <v>-0.1147</v>
      </c>
      <c r="H17" s="189">
        <v>4038</v>
      </c>
      <c r="I17" s="190">
        <v>2926</v>
      </c>
      <c r="J17" s="237">
        <v>-0.2754</v>
      </c>
    </row>
    <row r="18" spans="1:10" s="21" customFormat="1" ht="26.25" thickBot="1">
      <c r="A18" s="37" t="s">
        <v>2</v>
      </c>
      <c r="B18" s="194">
        <f>SUM(B11:B17)</f>
        <v>107268</v>
      </c>
      <c r="C18" s="195">
        <f>SUM(C11:C17)</f>
        <v>110953</v>
      </c>
      <c r="D18" s="231">
        <v>0.0344</v>
      </c>
      <c r="E18" s="194">
        <f>SUM(E11:E17)</f>
        <v>257514</v>
      </c>
      <c r="F18" s="195">
        <f>SUM(F11:F17)</f>
        <v>263497</v>
      </c>
      <c r="G18" s="231">
        <v>0.0232</v>
      </c>
      <c r="H18" s="197">
        <f>SUM(H11:H17)</f>
        <v>37666</v>
      </c>
      <c r="I18" s="195">
        <f>SUM(I11:I17)</f>
        <v>33985</v>
      </c>
      <c r="J18" s="231">
        <v>-0.0977</v>
      </c>
    </row>
    <row r="19" spans="1:10" ht="12.75">
      <c r="A19" s="25" t="s">
        <v>3</v>
      </c>
      <c r="B19" s="232">
        <v>25370</v>
      </c>
      <c r="C19" s="173">
        <v>26623</v>
      </c>
      <c r="D19" s="233">
        <v>4.94</v>
      </c>
      <c r="E19" s="232">
        <v>62270</v>
      </c>
      <c r="F19" s="173">
        <v>61771</v>
      </c>
      <c r="G19" s="233">
        <v>-0.008</v>
      </c>
      <c r="H19" s="172">
        <v>10262</v>
      </c>
      <c r="I19" s="173">
        <v>10045</v>
      </c>
      <c r="J19" s="233">
        <v>-0.0211</v>
      </c>
    </row>
    <row r="20" spans="1:10" ht="12.75">
      <c r="A20" s="29" t="s">
        <v>10</v>
      </c>
      <c r="B20" s="234">
        <v>13367</v>
      </c>
      <c r="C20" s="182">
        <v>14552</v>
      </c>
      <c r="D20" s="235">
        <v>0.0887</v>
      </c>
      <c r="E20" s="234">
        <v>25042</v>
      </c>
      <c r="F20" s="182">
        <v>26482</v>
      </c>
      <c r="G20" s="235">
        <v>0.0575</v>
      </c>
      <c r="H20" s="181">
        <v>2680</v>
      </c>
      <c r="I20" s="182">
        <v>2574</v>
      </c>
      <c r="J20" s="235">
        <v>-0.0396</v>
      </c>
    </row>
    <row r="21" spans="1:10" ht="12.75">
      <c r="A21" s="29" t="s">
        <v>103</v>
      </c>
      <c r="B21" s="234">
        <v>44640</v>
      </c>
      <c r="C21" s="182">
        <v>49540</v>
      </c>
      <c r="D21" s="235">
        <v>0.1098</v>
      </c>
      <c r="E21" s="234">
        <v>71184</v>
      </c>
      <c r="F21" s="182">
        <v>74712</v>
      </c>
      <c r="G21" s="235">
        <v>0.0496</v>
      </c>
      <c r="H21" s="181">
        <v>11361</v>
      </c>
      <c r="I21" s="182">
        <v>8961</v>
      </c>
      <c r="J21" s="235">
        <v>-0.2112</v>
      </c>
    </row>
    <row r="22" spans="1:10" ht="12.75">
      <c r="A22" s="29" t="s">
        <v>105</v>
      </c>
      <c r="B22" s="234">
        <v>7403</v>
      </c>
      <c r="C22" s="182">
        <v>7530</v>
      </c>
      <c r="D22" s="235">
        <v>0.0172</v>
      </c>
      <c r="E22" s="234">
        <v>9342</v>
      </c>
      <c r="F22" s="182">
        <v>9265</v>
      </c>
      <c r="G22" s="235">
        <v>-0.0082</v>
      </c>
      <c r="H22" s="181">
        <v>1421</v>
      </c>
      <c r="I22" s="182">
        <v>725</v>
      </c>
      <c r="J22" s="235">
        <v>-0.4898</v>
      </c>
    </row>
    <row r="23" spans="1:10" ht="13.5" thickBot="1">
      <c r="A23" s="33" t="s">
        <v>106</v>
      </c>
      <c r="B23" s="236">
        <v>6947</v>
      </c>
      <c r="C23" s="190">
        <v>7135</v>
      </c>
      <c r="D23" s="237">
        <v>0.0271</v>
      </c>
      <c r="E23" s="236">
        <v>11041</v>
      </c>
      <c r="F23" s="190">
        <v>10811</v>
      </c>
      <c r="G23" s="237">
        <v>-0.0208</v>
      </c>
      <c r="H23" s="189">
        <v>1083</v>
      </c>
      <c r="I23" s="190">
        <v>740</v>
      </c>
      <c r="J23" s="237">
        <v>-0.3167</v>
      </c>
    </row>
    <row r="24" spans="1:10" ht="13.5" thickBot="1">
      <c r="A24" s="17" t="s">
        <v>79</v>
      </c>
      <c r="B24" s="194">
        <f aca="true" t="shared" si="0" ref="B24:I24">SUM(B19:B23)</f>
        <v>97727</v>
      </c>
      <c r="C24" s="195">
        <f t="shared" si="0"/>
        <v>105380</v>
      </c>
      <c r="D24" s="231">
        <v>0.0783</v>
      </c>
      <c r="E24" s="194">
        <f t="shared" si="0"/>
        <v>178879</v>
      </c>
      <c r="F24" s="195">
        <f t="shared" si="0"/>
        <v>183041</v>
      </c>
      <c r="G24" s="231">
        <v>0.0233</v>
      </c>
      <c r="H24" s="197">
        <f t="shared" si="0"/>
        <v>26807</v>
      </c>
      <c r="I24" s="195">
        <f t="shared" si="0"/>
        <v>23045</v>
      </c>
      <c r="J24" s="231">
        <v>-0.1403</v>
      </c>
    </row>
    <row r="25" spans="1:10" ht="12.75">
      <c r="A25" s="25" t="s">
        <v>99</v>
      </c>
      <c r="B25" s="232">
        <v>29361</v>
      </c>
      <c r="C25" s="173">
        <v>26757</v>
      </c>
      <c r="D25" s="233">
        <v>-0.0887</v>
      </c>
      <c r="E25" s="232">
        <v>76436</v>
      </c>
      <c r="F25" s="173">
        <v>76895</v>
      </c>
      <c r="G25" s="233">
        <v>0.006</v>
      </c>
      <c r="H25" s="172">
        <v>10589</v>
      </c>
      <c r="I25" s="173">
        <v>8664</v>
      </c>
      <c r="J25" s="233">
        <v>-0.1818</v>
      </c>
    </row>
    <row r="26" spans="1:10" ht="12.75">
      <c r="A26" s="29" t="s">
        <v>73</v>
      </c>
      <c r="B26" s="234">
        <v>33103</v>
      </c>
      <c r="C26" s="182">
        <v>33152</v>
      </c>
      <c r="D26" s="235">
        <v>0.0015</v>
      </c>
      <c r="E26" s="234">
        <v>64570</v>
      </c>
      <c r="F26" s="182">
        <v>73126</v>
      </c>
      <c r="G26" s="235">
        <v>0.1325</v>
      </c>
      <c r="H26" s="181">
        <v>7610</v>
      </c>
      <c r="I26" s="182">
        <v>9036</v>
      </c>
      <c r="J26" s="235">
        <v>0.1874</v>
      </c>
    </row>
    <row r="27" spans="1:10" ht="13.5" thickBot="1">
      <c r="A27" s="33" t="s">
        <v>107</v>
      </c>
      <c r="B27" s="236">
        <v>7409</v>
      </c>
      <c r="C27" s="190">
        <v>7648</v>
      </c>
      <c r="D27" s="237">
        <v>0.0323</v>
      </c>
      <c r="E27" s="236">
        <v>11361</v>
      </c>
      <c r="F27" s="190">
        <v>11765</v>
      </c>
      <c r="G27" s="237">
        <v>0.0356</v>
      </c>
      <c r="H27" s="189">
        <v>1011</v>
      </c>
      <c r="I27" s="190">
        <v>613</v>
      </c>
      <c r="J27" s="237">
        <v>-0.3937</v>
      </c>
    </row>
    <row r="28" spans="1:10" s="21" customFormat="1" ht="13.5" thickBot="1">
      <c r="A28" s="17" t="s">
        <v>78</v>
      </c>
      <c r="B28" s="194">
        <f aca="true" t="shared" si="1" ref="B28:I28">SUM(B25:B27)</f>
        <v>69873</v>
      </c>
      <c r="C28" s="195">
        <f t="shared" si="1"/>
        <v>67557</v>
      </c>
      <c r="D28" s="231">
        <v>-0.0331</v>
      </c>
      <c r="E28" s="194">
        <f t="shared" si="1"/>
        <v>152367</v>
      </c>
      <c r="F28" s="195">
        <f t="shared" si="1"/>
        <v>161786</v>
      </c>
      <c r="G28" s="231">
        <v>0.0618</v>
      </c>
      <c r="H28" s="197">
        <f t="shared" si="1"/>
        <v>19210</v>
      </c>
      <c r="I28" s="195">
        <f t="shared" si="1"/>
        <v>18313</v>
      </c>
      <c r="J28" s="231">
        <v>-0.0467</v>
      </c>
    </row>
    <row r="29" spans="1:10" ht="12.75">
      <c r="A29" s="25" t="s">
        <v>82</v>
      </c>
      <c r="B29" s="232">
        <v>22839</v>
      </c>
      <c r="C29" s="173">
        <v>24797</v>
      </c>
      <c r="D29" s="233">
        <v>0.0857</v>
      </c>
      <c r="E29" s="232">
        <v>46916</v>
      </c>
      <c r="F29" s="173">
        <v>51366</v>
      </c>
      <c r="G29" s="233">
        <v>0.0949</v>
      </c>
      <c r="H29" s="172">
        <v>5371</v>
      </c>
      <c r="I29" s="173">
        <v>5910</v>
      </c>
      <c r="J29" s="233">
        <v>0.1004</v>
      </c>
    </row>
    <row r="30" spans="1:10" ht="12.75">
      <c r="A30" s="29" t="s">
        <v>87</v>
      </c>
      <c r="B30" s="234">
        <v>15812</v>
      </c>
      <c r="C30" s="182">
        <v>17256</v>
      </c>
      <c r="D30" s="235">
        <v>0.0913</v>
      </c>
      <c r="E30" s="234">
        <v>23551</v>
      </c>
      <c r="F30" s="182">
        <v>27812</v>
      </c>
      <c r="G30" s="235">
        <v>0.1809</v>
      </c>
      <c r="H30" s="181">
        <v>2198</v>
      </c>
      <c r="I30" s="182">
        <v>2168</v>
      </c>
      <c r="J30" s="235">
        <v>-0.0136</v>
      </c>
    </row>
    <row r="31" spans="1:10" ht="12.75">
      <c r="A31" s="29" t="s">
        <v>108</v>
      </c>
      <c r="B31" s="234">
        <v>11994</v>
      </c>
      <c r="C31" s="182">
        <v>13569</v>
      </c>
      <c r="D31" s="235">
        <v>0.1313</v>
      </c>
      <c r="E31" s="234">
        <v>17373</v>
      </c>
      <c r="F31" s="182">
        <v>22095</v>
      </c>
      <c r="G31" s="235">
        <v>0.2718</v>
      </c>
      <c r="H31" s="181">
        <v>1678</v>
      </c>
      <c r="I31" s="182">
        <v>1913</v>
      </c>
      <c r="J31" s="235">
        <v>0.14</v>
      </c>
    </row>
    <row r="32" spans="1:10" ht="13.5" thickBot="1">
      <c r="A32" s="33" t="s">
        <v>109</v>
      </c>
      <c r="B32" s="236">
        <v>6060</v>
      </c>
      <c r="C32" s="190">
        <v>7179</v>
      </c>
      <c r="D32" s="237">
        <v>0.1847</v>
      </c>
      <c r="E32" s="236">
        <v>8995</v>
      </c>
      <c r="F32" s="190">
        <v>12795</v>
      </c>
      <c r="G32" s="237">
        <v>0.4225</v>
      </c>
      <c r="H32" s="189">
        <v>1027</v>
      </c>
      <c r="I32" s="190">
        <v>1176</v>
      </c>
      <c r="J32" s="237">
        <v>0.1451</v>
      </c>
    </row>
    <row r="33" spans="1:10" s="21" customFormat="1" ht="13.5" thickBot="1">
      <c r="A33" s="37" t="s">
        <v>4</v>
      </c>
      <c r="B33" s="202">
        <f>SUM(B29:B32)</f>
        <v>56705</v>
      </c>
      <c r="C33" s="203">
        <f aca="true" t="shared" si="2" ref="C33:I33">SUM(C29:C32)</f>
        <v>62801</v>
      </c>
      <c r="D33" s="238">
        <v>10.75</v>
      </c>
      <c r="E33" s="202">
        <f t="shared" si="2"/>
        <v>96835</v>
      </c>
      <c r="F33" s="203">
        <f t="shared" si="2"/>
        <v>114068</v>
      </c>
      <c r="G33" s="238">
        <v>17.8</v>
      </c>
      <c r="H33" s="202">
        <f t="shared" si="2"/>
        <v>10274</v>
      </c>
      <c r="I33" s="203">
        <f t="shared" si="2"/>
        <v>11167</v>
      </c>
      <c r="J33" s="239">
        <v>8.69</v>
      </c>
    </row>
    <row r="34" spans="1:10" s="21" customFormat="1" ht="13.5" thickBot="1">
      <c r="A34" s="17" t="s">
        <v>5</v>
      </c>
      <c r="B34" s="194">
        <f aca="true" t="shared" si="3" ref="B34:I34">B5+B10+B18+B24+B28+B33</f>
        <v>461887</v>
      </c>
      <c r="C34" s="195">
        <f t="shared" si="3"/>
        <v>480515</v>
      </c>
      <c r="D34" s="230">
        <v>0.0403</v>
      </c>
      <c r="E34" s="194">
        <f t="shared" si="3"/>
        <v>1305473</v>
      </c>
      <c r="F34" s="195">
        <f t="shared" si="3"/>
        <v>1377534</v>
      </c>
      <c r="G34" s="230">
        <v>0.0552</v>
      </c>
      <c r="H34" s="194">
        <f t="shared" si="3"/>
        <v>178360</v>
      </c>
      <c r="I34" s="195">
        <f t="shared" si="3"/>
        <v>176291</v>
      </c>
      <c r="J34" s="230">
        <v>-0.0116</v>
      </c>
    </row>
    <row r="35" spans="4:7" ht="12.75">
      <c r="D35" s="240"/>
      <c r="G35" s="241"/>
    </row>
    <row r="36" ht="12.75">
      <c r="G36" s="240"/>
    </row>
    <row r="37" ht="12.75">
      <c r="J37" s="240"/>
    </row>
  </sheetData>
  <sheetProtection/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X34"/>
  <sheetViews>
    <sheetView zoomScalePageLayoutView="0" workbookViewId="0" topLeftCell="A1">
      <pane ySplit="4" topLeftCell="A5" activePane="bottomLeft" state="frozen"/>
      <selection pane="topLeft" activeCell="B29" sqref="B29"/>
      <selection pane="bottomLeft" activeCell="A1" sqref="A1"/>
    </sheetView>
  </sheetViews>
  <sheetFormatPr defaultColWidth="9.140625" defaultRowHeight="12.75"/>
  <cols>
    <col min="1" max="4" width="25.7109375" style="13" customWidth="1"/>
    <col min="5" max="16384" width="9.140625" style="13" customWidth="1"/>
  </cols>
  <sheetData>
    <row r="1" spans="1:24" ht="18.75">
      <c r="A1" s="5" t="s">
        <v>158</v>
      </c>
      <c r="B1" s="11"/>
      <c r="C1" s="12"/>
      <c r="S1" s="14"/>
      <c r="T1" s="11"/>
      <c r="U1" s="6"/>
      <c r="V1" s="15"/>
      <c r="W1" s="15"/>
      <c r="X1" s="15"/>
    </row>
    <row r="2" spans="1:24" ht="12.75">
      <c r="A2" s="16" t="s">
        <v>9</v>
      </c>
      <c r="B2" s="11"/>
      <c r="C2" s="12"/>
      <c r="S2" s="14"/>
      <c r="T2" s="11"/>
      <c r="V2" s="15"/>
      <c r="W2" s="15"/>
      <c r="X2" s="15"/>
    </row>
    <row r="3" ht="9.75" customHeight="1" thickBot="1"/>
    <row r="4" spans="1:4" s="21" customFormat="1" ht="13.5" thickBot="1">
      <c r="A4" s="17" t="s">
        <v>70</v>
      </c>
      <c r="B4" s="18" t="s">
        <v>6</v>
      </c>
      <c r="C4" s="19" t="s">
        <v>7</v>
      </c>
      <c r="D4" s="20" t="s">
        <v>8</v>
      </c>
    </row>
    <row r="5" spans="1:4" s="21" customFormat="1" ht="13.5" thickBot="1">
      <c r="A5" s="17" t="s">
        <v>77</v>
      </c>
      <c r="B5" s="22">
        <v>18336</v>
      </c>
      <c r="C5" s="23">
        <v>156801</v>
      </c>
      <c r="D5" s="24">
        <v>25504</v>
      </c>
    </row>
    <row r="6" spans="1:4" ht="12.75">
      <c r="A6" s="25" t="s">
        <v>101</v>
      </c>
      <c r="B6" s="26">
        <v>36186</v>
      </c>
      <c r="C6" s="27">
        <v>197008</v>
      </c>
      <c r="D6" s="28">
        <v>24865</v>
      </c>
    </row>
    <row r="7" spans="1:4" ht="12.75">
      <c r="A7" s="29" t="s">
        <v>81</v>
      </c>
      <c r="B7" s="30">
        <v>38647</v>
      </c>
      <c r="C7" s="31">
        <v>180454</v>
      </c>
      <c r="D7" s="32">
        <v>25792</v>
      </c>
    </row>
    <row r="8" spans="1:4" ht="12.75">
      <c r="A8" s="29" t="s">
        <v>83</v>
      </c>
      <c r="B8" s="30">
        <v>24873</v>
      </c>
      <c r="C8" s="31">
        <v>88705</v>
      </c>
      <c r="D8" s="32">
        <v>10080</v>
      </c>
    </row>
    <row r="9" spans="1:4" ht="13.5" thickBot="1">
      <c r="A9" s="33" t="s">
        <v>80</v>
      </c>
      <c r="B9" s="34">
        <v>15782</v>
      </c>
      <c r="C9" s="35">
        <v>32085</v>
      </c>
      <c r="D9" s="36">
        <v>3528</v>
      </c>
    </row>
    <row r="10" spans="1:4" s="21" customFormat="1" ht="13.5" thickBot="1">
      <c r="A10" s="17" t="s">
        <v>1</v>
      </c>
      <c r="B10" s="22">
        <f>SUM(B6:B9)</f>
        <v>115488</v>
      </c>
      <c r="C10" s="23">
        <f>SUM(C6:C9)</f>
        <v>498252</v>
      </c>
      <c r="D10" s="24">
        <f>SUM(D6:D9)</f>
        <v>64265</v>
      </c>
    </row>
    <row r="11" spans="1:4" ht="12.75">
      <c r="A11" s="25" t="s">
        <v>97</v>
      </c>
      <c r="B11" s="26">
        <v>10350</v>
      </c>
      <c r="C11" s="27">
        <v>85187</v>
      </c>
      <c r="D11" s="28">
        <v>15635</v>
      </c>
    </row>
    <row r="12" spans="1:4" ht="12.75">
      <c r="A12" s="29" t="s">
        <v>98</v>
      </c>
      <c r="B12" s="26">
        <v>11761</v>
      </c>
      <c r="C12" s="27">
        <v>24692</v>
      </c>
      <c r="D12" s="28">
        <v>2184</v>
      </c>
    </row>
    <row r="13" spans="1:4" ht="12.75">
      <c r="A13" s="29" t="s">
        <v>84</v>
      </c>
      <c r="B13" s="30">
        <v>11318</v>
      </c>
      <c r="C13" s="31">
        <v>24468</v>
      </c>
      <c r="D13" s="32">
        <v>2579</v>
      </c>
    </row>
    <row r="14" spans="1:4" ht="12.75">
      <c r="A14" s="29" t="s">
        <v>102</v>
      </c>
      <c r="B14" s="30">
        <v>10689</v>
      </c>
      <c r="C14" s="31">
        <v>17349</v>
      </c>
      <c r="D14" s="32">
        <v>1865</v>
      </c>
    </row>
    <row r="15" spans="1:4" ht="12.75">
      <c r="A15" s="29" t="s">
        <v>104</v>
      </c>
      <c r="B15" s="30">
        <v>46631</v>
      </c>
      <c r="C15" s="31">
        <v>70326</v>
      </c>
      <c r="D15" s="32">
        <v>8223</v>
      </c>
    </row>
    <row r="16" spans="1:4" ht="12.75">
      <c r="A16" s="29" t="s">
        <v>85</v>
      </c>
      <c r="B16" s="30">
        <v>4662</v>
      </c>
      <c r="C16" s="31">
        <v>8172</v>
      </c>
      <c r="D16" s="32">
        <v>573</v>
      </c>
    </row>
    <row r="17" spans="1:4" ht="13.5" thickBot="1">
      <c r="A17" s="33" t="s">
        <v>86</v>
      </c>
      <c r="B17" s="30">
        <v>15542</v>
      </c>
      <c r="C17" s="31">
        <v>33303</v>
      </c>
      <c r="D17" s="32">
        <v>2926</v>
      </c>
    </row>
    <row r="18" spans="1:4" s="21" customFormat="1" ht="26.25" thickBot="1">
      <c r="A18" s="37" t="s">
        <v>2</v>
      </c>
      <c r="B18" s="22">
        <f>SUM(B11:B17)</f>
        <v>110953</v>
      </c>
      <c r="C18" s="23">
        <f>SUM(C11:C17)</f>
        <v>263497</v>
      </c>
      <c r="D18" s="24">
        <f>SUM(D11:D17)</f>
        <v>33985</v>
      </c>
    </row>
    <row r="19" spans="1:4" ht="12.75">
      <c r="A19" s="25" t="s">
        <v>3</v>
      </c>
      <c r="B19" s="26">
        <v>26623</v>
      </c>
      <c r="C19" s="27">
        <v>61771</v>
      </c>
      <c r="D19" s="28">
        <v>10045</v>
      </c>
    </row>
    <row r="20" spans="1:4" ht="12.75">
      <c r="A20" s="29" t="s">
        <v>10</v>
      </c>
      <c r="B20" s="30">
        <v>14552</v>
      </c>
      <c r="C20" s="31">
        <v>26482</v>
      </c>
      <c r="D20" s="32">
        <v>2574</v>
      </c>
    </row>
    <row r="21" spans="1:4" ht="12.75">
      <c r="A21" s="29" t="s">
        <v>103</v>
      </c>
      <c r="B21" s="30">
        <v>49540</v>
      </c>
      <c r="C21" s="31">
        <v>74712</v>
      </c>
      <c r="D21" s="32">
        <v>8961</v>
      </c>
    </row>
    <row r="22" spans="1:4" ht="12.75">
      <c r="A22" s="29" t="s">
        <v>105</v>
      </c>
      <c r="B22" s="30">
        <v>7530</v>
      </c>
      <c r="C22" s="31">
        <v>9265</v>
      </c>
      <c r="D22" s="32">
        <v>725</v>
      </c>
    </row>
    <row r="23" spans="1:4" ht="13.5" thickBot="1">
      <c r="A23" s="33" t="s">
        <v>106</v>
      </c>
      <c r="B23" s="34">
        <v>7135</v>
      </c>
      <c r="C23" s="35">
        <v>10811</v>
      </c>
      <c r="D23" s="36">
        <v>740</v>
      </c>
    </row>
    <row r="24" spans="1:4" ht="13.5" thickBot="1">
      <c r="A24" s="17" t="s">
        <v>79</v>
      </c>
      <c r="B24" s="22">
        <f>SUM(B19:B23)</f>
        <v>105380</v>
      </c>
      <c r="C24" s="23">
        <f>SUM(C19:C23)</f>
        <v>183041</v>
      </c>
      <c r="D24" s="24">
        <f>SUM(D19:D23)</f>
        <v>23045</v>
      </c>
    </row>
    <row r="25" spans="1:4" ht="12.75">
      <c r="A25" s="25" t="s">
        <v>99</v>
      </c>
      <c r="B25" s="26">
        <v>26757</v>
      </c>
      <c r="C25" s="27">
        <v>76895</v>
      </c>
      <c r="D25" s="28">
        <v>8664</v>
      </c>
    </row>
    <row r="26" spans="1:4" ht="12.75">
      <c r="A26" s="29" t="s">
        <v>73</v>
      </c>
      <c r="B26" s="30">
        <v>33152</v>
      </c>
      <c r="C26" s="31">
        <v>73126</v>
      </c>
      <c r="D26" s="32">
        <v>9036</v>
      </c>
    </row>
    <row r="27" spans="1:4" ht="13.5" thickBot="1">
      <c r="A27" s="33" t="s">
        <v>107</v>
      </c>
      <c r="B27" s="34">
        <v>7648</v>
      </c>
      <c r="C27" s="35">
        <v>11765</v>
      </c>
      <c r="D27" s="36">
        <v>613</v>
      </c>
    </row>
    <row r="28" spans="1:4" s="21" customFormat="1" ht="13.5" thickBot="1">
      <c r="A28" s="17" t="s">
        <v>78</v>
      </c>
      <c r="B28" s="22">
        <f>SUM(B25:B27)</f>
        <v>67557</v>
      </c>
      <c r="C28" s="23">
        <f>SUM(C25:C27)</f>
        <v>161786</v>
      </c>
      <c r="D28" s="24">
        <f>SUM(D25:D27)</f>
        <v>18313</v>
      </c>
    </row>
    <row r="29" spans="1:4" ht="12.75">
      <c r="A29" s="25" t="s">
        <v>82</v>
      </c>
      <c r="B29" s="26">
        <v>24797</v>
      </c>
      <c r="C29" s="27">
        <v>51366</v>
      </c>
      <c r="D29" s="28">
        <v>5910</v>
      </c>
    </row>
    <row r="30" spans="1:4" ht="12.75">
      <c r="A30" s="29" t="s">
        <v>87</v>
      </c>
      <c r="B30" s="30">
        <v>17256</v>
      </c>
      <c r="C30" s="31">
        <v>27812</v>
      </c>
      <c r="D30" s="32">
        <v>2168</v>
      </c>
    </row>
    <row r="31" spans="1:4" ht="12.75">
      <c r="A31" s="29" t="s">
        <v>108</v>
      </c>
      <c r="B31" s="30">
        <v>13569</v>
      </c>
      <c r="C31" s="31">
        <v>22095</v>
      </c>
      <c r="D31" s="32">
        <v>1913</v>
      </c>
    </row>
    <row r="32" spans="1:4" ht="13.5" thickBot="1">
      <c r="A32" s="33" t="s">
        <v>109</v>
      </c>
      <c r="B32" s="34">
        <v>7179</v>
      </c>
      <c r="C32" s="35">
        <v>12795</v>
      </c>
      <c r="D32" s="36">
        <v>1176</v>
      </c>
    </row>
    <row r="33" spans="1:4" s="21" customFormat="1" ht="13.5" thickBot="1">
      <c r="A33" s="37" t="s">
        <v>4</v>
      </c>
      <c r="B33" s="38">
        <f>SUM(B29:B32)</f>
        <v>62801</v>
      </c>
      <c r="C33" s="39">
        <f>SUM(C29:C32)</f>
        <v>114068</v>
      </c>
      <c r="D33" s="40">
        <f>SUM(D29:D32)</f>
        <v>11167</v>
      </c>
    </row>
    <row r="34" spans="1:4" s="21" customFormat="1" ht="13.5" thickBot="1">
      <c r="A34" s="17" t="s">
        <v>5</v>
      </c>
      <c r="B34" s="22">
        <f>B5+B10+B18+B24+B28+B33</f>
        <v>480515</v>
      </c>
      <c r="C34" s="23">
        <f>C5+C10+C18+C24+C28+C33</f>
        <v>1377445</v>
      </c>
      <c r="D34" s="24">
        <f>D5+D10+D18+D24+D28+D33</f>
        <v>176279</v>
      </c>
    </row>
  </sheetData>
  <sheetProtection/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M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13" customWidth="1"/>
    <col min="2" max="2" width="7.7109375" style="13" bestFit="1" customWidth="1"/>
    <col min="3" max="3" width="6.8515625" style="13" bestFit="1" customWidth="1"/>
    <col min="4" max="4" width="7.140625" style="13" bestFit="1" customWidth="1"/>
    <col min="5" max="5" width="6.8515625" style="13" bestFit="1" customWidth="1"/>
    <col min="6" max="6" width="6.00390625" style="13" bestFit="1" customWidth="1"/>
    <col min="7" max="7" width="6.28125" style="13" bestFit="1" customWidth="1"/>
    <col min="8" max="8" width="7.7109375" style="13" bestFit="1" customWidth="1"/>
    <col min="9" max="10" width="7.140625" style="13" bestFit="1" customWidth="1"/>
    <col min="11" max="11" width="8.00390625" style="13" bestFit="1" customWidth="1"/>
    <col min="12" max="12" width="7.140625" style="13" bestFit="1" customWidth="1"/>
    <col min="13" max="13" width="7.7109375" style="13" bestFit="1" customWidth="1"/>
    <col min="14" max="16384" width="9.140625" style="13" customWidth="1"/>
  </cols>
  <sheetData>
    <row r="1" ht="18.75">
      <c r="A1" s="5" t="s">
        <v>159</v>
      </c>
    </row>
    <row r="2" ht="12.75">
      <c r="A2" s="16" t="s">
        <v>9</v>
      </c>
    </row>
    <row r="3" ht="9.75" customHeight="1" thickBot="1"/>
    <row r="4" spans="1:13" s="21" customFormat="1" ht="107.25" customHeight="1" thickBot="1">
      <c r="A4" s="17" t="s">
        <v>70</v>
      </c>
      <c r="B4" s="41" t="s">
        <v>11</v>
      </c>
      <c r="C4" s="42" t="s">
        <v>12</v>
      </c>
      <c r="D4" s="42" t="s">
        <v>13</v>
      </c>
      <c r="E4" s="42" t="s">
        <v>14</v>
      </c>
      <c r="F4" s="42" t="s">
        <v>15</v>
      </c>
      <c r="G4" s="43" t="s">
        <v>16</v>
      </c>
      <c r="H4" s="44" t="s">
        <v>100</v>
      </c>
      <c r="I4" s="41" t="s">
        <v>17</v>
      </c>
      <c r="J4" s="42" t="s">
        <v>18</v>
      </c>
      <c r="K4" s="42" t="s">
        <v>19</v>
      </c>
      <c r="L4" s="42" t="s">
        <v>20</v>
      </c>
      <c r="M4" s="44" t="s">
        <v>100</v>
      </c>
    </row>
    <row r="5" spans="1:13" s="21" customFormat="1" ht="13.5" thickBot="1">
      <c r="A5" s="17" t="s">
        <v>77</v>
      </c>
      <c r="B5" s="45">
        <v>6680</v>
      </c>
      <c r="C5" s="23">
        <v>2852</v>
      </c>
      <c r="D5" s="23">
        <v>7749</v>
      </c>
      <c r="E5" s="23">
        <v>200</v>
      </c>
      <c r="F5" s="23">
        <v>201</v>
      </c>
      <c r="G5" s="24">
        <v>654</v>
      </c>
      <c r="H5" s="46">
        <f>SUM(B5:G5)</f>
        <v>18336</v>
      </c>
      <c r="I5" s="45">
        <v>3651</v>
      </c>
      <c r="J5" s="23">
        <v>5542</v>
      </c>
      <c r="K5" s="23">
        <f>2696+2303+1099+576+637+433+494</f>
        <v>8238</v>
      </c>
      <c r="L5" s="24">
        <v>905</v>
      </c>
      <c r="M5" s="47">
        <f>SUM(I5:L5)</f>
        <v>18336</v>
      </c>
    </row>
    <row r="6" spans="1:13" ht="12.75">
      <c r="A6" s="25" t="s">
        <v>101</v>
      </c>
      <c r="B6" s="26">
        <v>19112</v>
      </c>
      <c r="C6" s="27">
        <v>3561</v>
      </c>
      <c r="D6" s="27">
        <v>11379</v>
      </c>
      <c r="E6" s="27">
        <v>681</v>
      </c>
      <c r="F6" s="27">
        <v>1031</v>
      </c>
      <c r="G6" s="48">
        <v>422</v>
      </c>
      <c r="H6" s="49">
        <f aca="true" t="shared" si="0" ref="H6:H34">SUM(B6:G6)</f>
        <v>36186</v>
      </c>
      <c r="I6" s="26">
        <v>4903</v>
      </c>
      <c r="J6" s="27">
        <v>2957</v>
      </c>
      <c r="K6" s="27">
        <f>4196+5634+5429+4383+2946+1593+1180</f>
        <v>25361</v>
      </c>
      <c r="L6" s="48">
        <v>2965</v>
      </c>
      <c r="M6" s="49">
        <f>SUM(I6:L6)</f>
        <v>36186</v>
      </c>
    </row>
    <row r="7" spans="1:13" ht="12.75">
      <c r="A7" s="29" t="s">
        <v>81</v>
      </c>
      <c r="B7" s="30">
        <v>22263</v>
      </c>
      <c r="C7" s="31">
        <v>4502</v>
      </c>
      <c r="D7" s="31">
        <v>10368</v>
      </c>
      <c r="E7" s="31">
        <v>637</v>
      </c>
      <c r="F7" s="31">
        <v>400</v>
      </c>
      <c r="G7" s="50">
        <v>477</v>
      </c>
      <c r="H7" s="51">
        <f t="shared" si="0"/>
        <v>38647</v>
      </c>
      <c r="I7" s="30">
        <v>5001</v>
      </c>
      <c r="J7" s="31">
        <v>3414</v>
      </c>
      <c r="K7" s="31">
        <f>4367+5051+3221+3635+6099+3692+2177</f>
        <v>28242</v>
      </c>
      <c r="L7" s="50">
        <v>1990</v>
      </c>
      <c r="M7" s="51">
        <f aca="true" t="shared" si="1" ref="M7:M34">SUM(I7:L7)</f>
        <v>38647</v>
      </c>
    </row>
    <row r="8" spans="1:13" ht="12.75">
      <c r="A8" s="29" t="s">
        <v>83</v>
      </c>
      <c r="B8" s="30">
        <v>17301</v>
      </c>
      <c r="C8" s="31">
        <v>2375</v>
      </c>
      <c r="D8" s="31">
        <v>4408</v>
      </c>
      <c r="E8" s="31">
        <v>554</v>
      </c>
      <c r="F8" s="31">
        <v>101</v>
      </c>
      <c r="G8" s="50">
        <v>134</v>
      </c>
      <c r="H8" s="51">
        <f t="shared" si="0"/>
        <v>24873</v>
      </c>
      <c r="I8" s="30">
        <v>2164</v>
      </c>
      <c r="J8" s="31">
        <v>1977</v>
      </c>
      <c r="K8" s="31">
        <f>1258+2851+2642+3284+4766+2842+1448</f>
        <v>19091</v>
      </c>
      <c r="L8" s="50">
        <v>1641</v>
      </c>
      <c r="M8" s="51">
        <f t="shared" si="1"/>
        <v>24873</v>
      </c>
    </row>
    <row r="9" spans="1:13" ht="13.5" thickBot="1">
      <c r="A9" s="33" t="s">
        <v>80</v>
      </c>
      <c r="B9" s="34">
        <v>12386</v>
      </c>
      <c r="C9" s="35">
        <v>1477</v>
      </c>
      <c r="D9" s="35">
        <v>1435</v>
      </c>
      <c r="E9" s="35">
        <v>367</v>
      </c>
      <c r="F9" s="35">
        <v>56</v>
      </c>
      <c r="G9" s="52">
        <v>61</v>
      </c>
      <c r="H9" s="53">
        <f t="shared" si="0"/>
        <v>15782</v>
      </c>
      <c r="I9" s="34">
        <v>1402</v>
      </c>
      <c r="J9" s="35">
        <v>1387</v>
      </c>
      <c r="K9" s="35">
        <f>1263+1833+1786+2079+2732+1652+994</f>
        <v>12339</v>
      </c>
      <c r="L9" s="52">
        <v>654</v>
      </c>
      <c r="M9" s="53">
        <f t="shared" si="1"/>
        <v>15782</v>
      </c>
    </row>
    <row r="10" spans="1:13" s="21" customFormat="1" ht="13.5" thickBot="1">
      <c r="A10" s="17" t="s">
        <v>1</v>
      </c>
      <c r="B10" s="45">
        <f>SUM(B6:B9)</f>
        <v>71062</v>
      </c>
      <c r="C10" s="23">
        <f aca="true" t="shared" si="2" ref="C10:L10">SUM(C6:C9)</f>
        <v>11915</v>
      </c>
      <c r="D10" s="23">
        <f t="shared" si="2"/>
        <v>27590</v>
      </c>
      <c r="E10" s="23">
        <f t="shared" si="2"/>
        <v>2239</v>
      </c>
      <c r="F10" s="23">
        <f t="shared" si="2"/>
        <v>1588</v>
      </c>
      <c r="G10" s="24">
        <f t="shared" si="2"/>
        <v>1094</v>
      </c>
      <c r="H10" s="46">
        <f t="shared" si="0"/>
        <v>115488</v>
      </c>
      <c r="I10" s="45">
        <f t="shared" si="2"/>
        <v>13470</v>
      </c>
      <c r="J10" s="23">
        <f t="shared" si="2"/>
        <v>9735</v>
      </c>
      <c r="K10" s="23">
        <f t="shared" si="2"/>
        <v>85033</v>
      </c>
      <c r="L10" s="24">
        <f t="shared" si="2"/>
        <v>7250</v>
      </c>
      <c r="M10" s="47">
        <f t="shared" si="1"/>
        <v>115488</v>
      </c>
    </row>
    <row r="11" spans="1:13" ht="12.75">
      <c r="A11" s="25" t="s">
        <v>97</v>
      </c>
      <c r="B11" s="26">
        <v>3691</v>
      </c>
      <c r="C11" s="27">
        <v>1302</v>
      </c>
      <c r="D11" s="27">
        <v>4824</v>
      </c>
      <c r="E11" s="27">
        <v>238</v>
      </c>
      <c r="F11" s="27">
        <v>160</v>
      </c>
      <c r="G11" s="48">
        <v>135</v>
      </c>
      <c r="H11" s="49">
        <f t="shared" si="0"/>
        <v>10350</v>
      </c>
      <c r="I11" s="26">
        <v>2007</v>
      </c>
      <c r="J11" s="27">
        <v>2280</v>
      </c>
      <c r="K11" s="27">
        <f>1161+1235+962+604+573+380+347</f>
        <v>5262</v>
      </c>
      <c r="L11" s="48">
        <v>801</v>
      </c>
      <c r="M11" s="49">
        <f t="shared" si="1"/>
        <v>10350</v>
      </c>
    </row>
    <row r="12" spans="1:13" ht="12.75">
      <c r="A12" s="29" t="s">
        <v>98</v>
      </c>
      <c r="B12" s="30">
        <v>8122</v>
      </c>
      <c r="C12" s="31">
        <v>1091</v>
      </c>
      <c r="D12" s="31">
        <v>1404</v>
      </c>
      <c r="E12" s="31">
        <v>532</v>
      </c>
      <c r="F12" s="31">
        <v>281</v>
      </c>
      <c r="G12" s="50">
        <v>331</v>
      </c>
      <c r="H12" s="51">
        <f t="shared" si="0"/>
        <v>11761</v>
      </c>
      <c r="I12" s="30">
        <v>2031</v>
      </c>
      <c r="J12" s="31">
        <v>1641</v>
      </c>
      <c r="K12" s="31">
        <f>741+1115+937+943+1066+970+1055</f>
        <v>6827</v>
      </c>
      <c r="L12" s="50">
        <v>1262</v>
      </c>
      <c r="M12" s="51">
        <f t="shared" si="1"/>
        <v>11761</v>
      </c>
    </row>
    <row r="13" spans="1:13" ht="12.75">
      <c r="A13" s="29" t="s">
        <v>84</v>
      </c>
      <c r="B13" s="30">
        <v>7972</v>
      </c>
      <c r="C13" s="31">
        <v>999</v>
      </c>
      <c r="D13" s="31">
        <v>1386</v>
      </c>
      <c r="E13" s="31">
        <v>333</v>
      </c>
      <c r="F13" s="31">
        <v>296</v>
      </c>
      <c r="G13" s="50">
        <v>332</v>
      </c>
      <c r="H13" s="51">
        <f t="shared" si="0"/>
        <v>11318</v>
      </c>
      <c r="I13" s="30">
        <v>2006</v>
      </c>
      <c r="J13" s="31">
        <v>1028</v>
      </c>
      <c r="K13" s="31">
        <f>1275+1045+1063+1037+1032+821+875</f>
        <v>7148</v>
      </c>
      <c r="L13" s="50">
        <v>1136</v>
      </c>
      <c r="M13" s="51">
        <f t="shared" si="1"/>
        <v>11318</v>
      </c>
    </row>
    <row r="14" spans="1:13" ht="12.75">
      <c r="A14" s="29" t="s">
        <v>102</v>
      </c>
      <c r="B14" s="30">
        <v>7675</v>
      </c>
      <c r="C14" s="31">
        <v>1119</v>
      </c>
      <c r="D14" s="31">
        <v>768</v>
      </c>
      <c r="E14" s="31">
        <v>437</v>
      </c>
      <c r="F14" s="31">
        <v>416</v>
      </c>
      <c r="G14" s="50">
        <v>274</v>
      </c>
      <c r="H14" s="51">
        <f t="shared" si="0"/>
        <v>10689</v>
      </c>
      <c r="I14" s="30">
        <v>1602</v>
      </c>
      <c r="J14" s="31">
        <v>4158</v>
      </c>
      <c r="K14" s="31">
        <f>542+918+1141+490+515+324+458</f>
        <v>4388</v>
      </c>
      <c r="L14" s="50">
        <v>541</v>
      </c>
      <c r="M14" s="51">
        <f t="shared" si="1"/>
        <v>10689</v>
      </c>
    </row>
    <row r="15" spans="1:13" ht="12.75">
      <c r="A15" s="29" t="s">
        <v>104</v>
      </c>
      <c r="B15" s="30">
        <v>38073</v>
      </c>
      <c r="C15" s="31">
        <v>2569</v>
      </c>
      <c r="D15" s="31">
        <v>4836</v>
      </c>
      <c r="E15" s="31">
        <v>730</v>
      </c>
      <c r="F15" s="31">
        <v>329</v>
      </c>
      <c r="G15" s="50">
        <v>94</v>
      </c>
      <c r="H15" s="51">
        <f t="shared" si="0"/>
        <v>46631</v>
      </c>
      <c r="I15" s="30">
        <v>2676</v>
      </c>
      <c r="J15" s="31">
        <v>1225</v>
      </c>
      <c r="K15" s="31">
        <f>2051+3699+5725+3462+8706+6216+5837</f>
        <v>35696</v>
      </c>
      <c r="L15" s="50">
        <v>7034</v>
      </c>
      <c r="M15" s="51">
        <f t="shared" si="1"/>
        <v>46631</v>
      </c>
    </row>
    <row r="16" spans="1:13" ht="12.75">
      <c r="A16" s="29" t="s">
        <v>85</v>
      </c>
      <c r="B16" s="30">
        <v>3618</v>
      </c>
      <c r="C16" s="31">
        <v>415</v>
      </c>
      <c r="D16" s="31">
        <v>407</v>
      </c>
      <c r="E16" s="31">
        <v>98</v>
      </c>
      <c r="F16" s="31">
        <v>102</v>
      </c>
      <c r="G16" s="50">
        <v>22</v>
      </c>
      <c r="H16" s="51">
        <f t="shared" si="0"/>
        <v>4662</v>
      </c>
      <c r="I16" s="30">
        <v>296</v>
      </c>
      <c r="J16" s="31">
        <v>103</v>
      </c>
      <c r="K16" s="31">
        <f>319+487+348+646+603+921+795</f>
        <v>4119</v>
      </c>
      <c r="L16" s="50">
        <v>144</v>
      </c>
      <c r="M16" s="51">
        <f t="shared" si="1"/>
        <v>4662</v>
      </c>
    </row>
    <row r="17" spans="1:13" ht="13.5" thickBot="1">
      <c r="A17" s="33" t="s">
        <v>86</v>
      </c>
      <c r="B17" s="34">
        <v>11772</v>
      </c>
      <c r="C17" s="35">
        <v>916</v>
      </c>
      <c r="D17" s="35">
        <v>2395</v>
      </c>
      <c r="E17" s="35">
        <v>147</v>
      </c>
      <c r="F17" s="35">
        <v>188</v>
      </c>
      <c r="G17" s="52">
        <v>124</v>
      </c>
      <c r="H17" s="53">
        <f t="shared" si="0"/>
        <v>15542</v>
      </c>
      <c r="I17" s="34">
        <v>1463</v>
      </c>
      <c r="J17" s="35">
        <v>1245</v>
      </c>
      <c r="K17" s="35">
        <f>1792+1835+1280+1600+1640+1770+1619</f>
        <v>11536</v>
      </c>
      <c r="L17" s="52">
        <v>1298</v>
      </c>
      <c r="M17" s="53">
        <f t="shared" si="1"/>
        <v>15542</v>
      </c>
    </row>
    <row r="18" spans="1:13" s="21" customFormat="1" ht="26.25" thickBot="1">
      <c r="A18" s="37" t="s">
        <v>2</v>
      </c>
      <c r="B18" s="45">
        <f aca="true" t="shared" si="3" ref="B18:K18">SUM(B11:B17)</f>
        <v>80923</v>
      </c>
      <c r="C18" s="23">
        <f t="shared" si="3"/>
        <v>8411</v>
      </c>
      <c r="D18" s="23">
        <f t="shared" si="3"/>
        <v>16020</v>
      </c>
      <c r="E18" s="23">
        <f t="shared" si="3"/>
        <v>2515</v>
      </c>
      <c r="F18" s="23">
        <f t="shared" si="3"/>
        <v>1772</v>
      </c>
      <c r="G18" s="24">
        <f t="shared" si="3"/>
        <v>1312</v>
      </c>
      <c r="H18" s="46">
        <f t="shared" si="0"/>
        <v>110953</v>
      </c>
      <c r="I18" s="45">
        <f t="shared" si="3"/>
        <v>12081</v>
      </c>
      <c r="J18" s="23">
        <f t="shared" si="3"/>
        <v>11680</v>
      </c>
      <c r="K18" s="23">
        <f t="shared" si="3"/>
        <v>74976</v>
      </c>
      <c r="L18" s="24">
        <v>12216</v>
      </c>
      <c r="M18" s="47">
        <f t="shared" si="1"/>
        <v>110953</v>
      </c>
    </row>
    <row r="19" spans="1:13" ht="12.75">
      <c r="A19" s="25" t="s">
        <v>3</v>
      </c>
      <c r="B19" s="26">
        <v>15149</v>
      </c>
      <c r="C19" s="27">
        <v>3148</v>
      </c>
      <c r="D19" s="27">
        <v>7014</v>
      </c>
      <c r="E19" s="27">
        <v>725</v>
      </c>
      <c r="F19" s="27">
        <v>274</v>
      </c>
      <c r="G19" s="48">
        <v>313</v>
      </c>
      <c r="H19" s="49">
        <f t="shared" si="0"/>
        <v>26623</v>
      </c>
      <c r="I19" s="26">
        <v>2297</v>
      </c>
      <c r="J19" s="27">
        <v>1922</v>
      </c>
      <c r="K19" s="27">
        <f>1636+3332+3613+3658+3902+2763+1547</f>
        <v>20451</v>
      </c>
      <c r="L19" s="48">
        <v>1953</v>
      </c>
      <c r="M19" s="49">
        <f t="shared" si="1"/>
        <v>26623</v>
      </c>
    </row>
    <row r="20" spans="1:13" ht="12.75">
      <c r="A20" s="29" t="s">
        <v>10</v>
      </c>
      <c r="B20" s="30">
        <v>8302</v>
      </c>
      <c r="C20" s="31">
        <v>1053</v>
      </c>
      <c r="D20" s="31">
        <v>4049</v>
      </c>
      <c r="E20" s="31">
        <v>646</v>
      </c>
      <c r="F20" s="31">
        <v>301</v>
      </c>
      <c r="G20" s="50">
        <v>201</v>
      </c>
      <c r="H20" s="51">
        <f t="shared" si="0"/>
        <v>14552</v>
      </c>
      <c r="I20" s="30">
        <v>1648</v>
      </c>
      <c r="J20" s="31">
        <v>781</v>
      </c>
      <c r="K20" s="31">
        <f>735+1242+1905+2708+2151+1242+1047</f>
        <v>11030</v>
      </c>
      <c r="L20" s="50">
        <v>1093</v>
      </c>
      <c r="M20" s="51">
        <f t="shared" si="1"/>
        <v>14552</v>
      </c>
    </row>
    <row r="21" spans="1:13" ht="12.75">
      <c r="A21" s="29" t="s">
        <v>103</v>
      </c>
      <c r="B21" s="30">
        <v>35672</v>
      </c>
      <c r="C21" s="31">
        <v>4326</v>
      </c>
      <c r="D21" s="31">
        <v>6554</v>
      </c>
      <c r="E21" s="31">
        <v>1959</v>
      </c>
      <c r="F21" s="31">
        <v>686</v>
      </c>
      <c r="G21" s="50">
        <v>343</v>
      </c>
      <c r="H21" s="51">
        <f t="shared" si="0"/>
        <v>49540</v>
      </c>
      <c r="I21" s="30">
        <v>5656</v>
      </c>
      <c r="J21" s="31">
        <v>2509</v>
      </c>
      <c r="K21" s="31">
        <f>1978+5391+7122+6218+5546+5395+5393</f>
        <v>37043</v>
      </c>
      <c r="L21" s="50">
        <v>4332</v>
      </c>
      <c r="M21" s="51">
        <f t="shared" si="1"/>
        <v>49540</v>
      </c>
    </row>
    <row r="22" spans="1:13" ht="12.75">
      <c r="A22" s="29" t="s">
        <v>105</v>
      </c>
      <c r="B22" s="30">
        <v>6662</v>
      </c>
      <c r="C22" s="31">
        <v>207</v>
      </c>
      <c r="D22" s="31">
        <v>519</v>
      </c>
      <c r="E22" s="31">
        <v>79</v>
      </c>
      <c r="F22" s="31">
        <v>47</v>
      </c>
      <c r="G22" s="50">
        <v>16</v>
      </c>
      <c r="H22" s="51">
        <f t="shared" si="0"/>
        <v>7530</v>
      </c>
      <c r="I22" s="30">
        <v>667</v>
      </c>
      <c r="J22" s="31">
        <v>229</v>
      </c>
      <c r="K22" s="31">
        <f>382+1413+1436+1015+500+824+763</f>
        <v>6333</v>
      </c>
      <c r="L22" s="50">
        <v>301</v>
      </c>
      <c r="M22" s="51">
        <f t="shared" si="1"/>
        <v>7530</v>
      </c>
    </row>
    <row r="23" spans="1:13" ht="13.5" thickBot="1">
      <c r="A23" s="33" t="s">
        <v>106</v>
      </c>
      <c r="B23" s="34">
        <v>4860</v>
      </c>
      <c r="C23" s="35">
        <v>391</v>
      </c>
      <c r="D23" s="35">
        <v>1577</v>
      </c>
      <c r="E23" s="35">
        <v>277</v>
      </c>
      <c r="F23" s="35">
        <v>14</v>
      </c>
      <c r="G23" s="52">
        <v>16</v>
      </c>
      <c r="H23" s="53">
        <f t="shared" si="0"/>
        <v>7135</v>
      </c>
      <c r="I23" s="34">
        <v>603</v>
      </c>
      <c r="J23" s="35">
        <v>436</v>
      </c>
      <c r="K23" s="35">
        <f>317+774+1321+1079+719+578+922</f>
        <v>5710</v>
      </c>
      <c r="L23" s="52">
        <v>386</v>
      </c>
      <c r="M23" s="53">
        <f t="shared" si="1"/>
        <v>7135</v>
      </c>
    </row>
    <row r="24" spans="1:13" ht="13.5" thickBot="1">
      <c r="A24" s="17" t="s">
        <v>79</v>
      </c>
      <c r="B24" s="45">
        <f>SUM(B19:B23)</f>
        <v>70645</v>
      </c>
      <c r="C24" s="23">
        <f aca="true" t="shared" si="4" ref="C24:L24">SUM(C19:C23)</f>
        <v>9125</v>
      </c>
      <c r="D24" s="23">
        <f t="shared" si="4"/>
        <v>19713</v>
      </c>
      <c r="E24" s="23">
        <f t="shared" si="4"/>
        <v>3686</v>
      </c>
      <c r="F24" s="23">
        <f t="shared" si="4"/>
        <v>1322</v>
      </c>
      <c r="G24" s="24">
        <f t="shared" si="4"/>
        <v>889</v>
      </c>
      <c r="H24" s="46">
        <f t="shared" si="0"/>
        <v>105380</v>
      </c>
      <c r="I24" s="45">
        <f t="shared" si="4"/>
        <v>10871</v>
      </c>
      <c r="J24" s="23">
        <f t="shared" si="4"/>
        <v>5877</v>
      </c>
      <c r="K24" s="23">
        <f t="shared" si="4"/>
        <v>80567</v>
      </c>
      <c r="L24" s="24">
        <f t="shared" si="4"/>
        <v>8065</v>
      </c>
      <c r="M24" s="47">
        <f t="shared" si="1"/>
        <v>105380</v>
      </c>
    </row>
    <row r="25" spans="1:13" ht="12.75">
      <c r="A25" s="25" t="s">
        <v>99</v>
      </c>
      <c r="B25" s="26">
        <v>18407</v>
      </c>
      <c r="C25" s="27">
        <v>1795</v>
      </c>
      <c r="D25" s="27">
        <v>5079</v>
      </c>
      <c r="E25" s="27">
        <v>590</v>
      </c>
      <c r="F25" s="27">
        <v>393</v>
      </c>
      <c r="G25" s="48">
        <v>493</v>
      </c>
      <c r="H25" s="49">
        <f t="shared" si="0"/>
        <v>26757</v>
      </c>
      <c r="I25" s="26">
        <v>3247</v>
      </c>
      <c r="J25" s="27">
        <v>859</v>
      </c>
      <c r="K25" s="27">
        <f>1309+3745+3186+4802+4315+2265+1430</f>
        <v>21052</v>
      </c>
      <c r="L25" s="48">
        <v>1599</v>
      </c>
      <c r="M25" s="49">
        <f t="shared" si="1"/>
        <v>26757</v>
      </c>
    </row>
    <row r="26" spans="1:13" ht="12.75">
      <c r="A26" s="29" t="s">
        <v>73</v>
      </c>
      <c r="B26" s="30">
        <v>22319</v>
      </c>
      <c r="C26" s="31">
        <v>2726</v>
      </c>
      <c r="D26" s="31">
        <v>6168</v>
      </c>
      <c r="E26" s="31">
        <v>1133</v>
      </c>
      <c r="F26" s="31">
        <v>491</v>
      </c>
      <c r="G26" s="50">
        <v>315</v>
      </c>
      <c r="H26" s="51">
        <f t="shared" si="0"/>
        <v>33152</v>
      </c>
      <c r="I26" s="30">
        <v>4430</v>
      </c>
      <c r="J26" s="31">
        <v>1346</v>
      </c>
      <c r="K26" s="31">
        <f>1800+3699+3482+4083+4617+3540+2671</f>
        <v>23892</v>
      </c>
      <c r="L26" s="50">
        <v>3484</v>
      </c>
      <c r="M26" s="51">
        <f t="shared" si="1"/>
        <v>33152</v>
      </c>
    </row>
    <row r="27" spans="1:13" ht="13.5" thickBot="1">
      <c r="A27" s="33" t="s">
        <v>107</v>
      </c>
      <c r="B27" s="34">
        <v>5577</v>
      </c>
      <c r="C27" s="35">
        <v>367</v>
      </c>
      <c r="D27" s="35">
        <v>739</v>
      </c>
      <c r="E27" s="35">
        <v>428</v>
      </c>
      <c r="F27" s="35">
        <v>210</v>
      </c>
      <c r="G27" s="52">
        <v>327</v>
      </c>
      <c r="H27" s="53">
        <f t="shared" si="0"/>
        <v>7648</v>
      </c>
      <c r="I27" s="34">
        <v>1483</v>
      </c>
      <c r="J27" s="35">
        <v>636</v>
      </c>
      <c r="K27" s="35">
        <f>989+1059+684+653+686+543+609</f>
        <v>5223</v>
      </c>
      <c r="L27" s="52">
        <v>306</v>
      </c>
      <c r="M27" s="53">
        <f t="shared" si="1"/>
        <v>7648</v>
      </c>
    </row>
    <row r="28" spans="1:13" s="21" customFormat="1" ht="13.5" thickBot="1">
      <c r="A28" s="17" t="s">
        <v>78</v>
      </c>
      <c r="B28" s="45">
        <f aca="true" t="shared" si="5" ref="B28:L28">SUM(B25:B27)</f>
        <v>46303</v>
      </c>
      <c r="C28" s="23">
        <f t="shared" si="5"/>
        <v>4888</v>
      </c>
      <c r="D28" s="23">
        <f t="shared" si="5"/>
        <v>11986</v>
      </c>
      <c r="E28" s="23">
        <f t="shared" si="5"/>
        <v>2151</v>
      </c>
      <c r="F28" s="23">
        <f t="shared" si="5"/>
        <v>1094</v>
      </c>
      <c r="G28" s="24">
        <f t="shared" si="5"/>
        <v>1135</v>
      </c>
      <c r="H28" s="46">
        <f t="shared" si="0"/>
        <v>67557</v>
      </c>
      <c r="I28" s="45">
        <f t="shared" si="5"/>
        <v>9160</v>
      </c>
      <c r="J28" s="23">
        <f t="shared" si="5"/>
        <v>2841</v>
      </c>
      <c r="K28" s="23">
        <f t="shared" si="5"/>
        <v>50167</v>
      </c>
      <c r="L28" s="24">
        <f t="shared" si="5"/>
        <v>5389</v>
      </c>
      <c r="M28" s="47">
        <f t="shared" si="1"/>
        <v>67557</v>
      </c>
    </row>
    <row r="29" spans="1:13" ht="12.75">
      <c r="A29" s="25" t="s">
        <v>82</v>
      </c>
      <c r="B29" s="26">
        <v>17956</v>
      </c>
      <c r="C29" s="27">
        <v>1402</v>
      </c>
      <c r="D29" s="27">
        <v>3625</v>
      </c>
      <c r="E29" s="27">
        <v>861</v>
      </c>
      <c r="F29" s="27">
        <v>323</v>
      </c>
      <c r="G29" s="48">
        <v>630</v>
      </c>
      <c r="H29" s="49">
        <f t="shared" si="0"/>
        <v>24797</v>
      </c>
      <c r="I29" s="26">
        <v>3217</v>
      </c>
      <c r="J29" s="27">
        <v>1236</v>
      </c>
      <c r="K29" s="27">
        <f>1650+2176+2112+3131+4142+2709+2269</f>
        <v>18189</v>
      </c>
      <c r="L29" s="48">
        <v>2155</v>
      </c>
      <c r="M29" s="49">
        <f>SUM(I29:L29)</f>
        <v>24797</v>
      </c>
    </row>
    <row r="30" spans="1:13" ht="12.75">
      <c r="A30" s="29" t="s">
        <v>87</v>
      </c>
      <c r="B30" s="30">
        <v>12577</v>
      </c>
      <c r="C30" s="31">
        <v>927</v>
      </c>
      <c r="D30" s="31">
        <v>2307</v>
      </c>
      <c r="E30" s="31">
        <v>835</v>
      </c>
      <c r="F30" s="31">
        <v>450</v>
      </c>
      <c r="G30" s="50">
        <v>160</v>
      </c>
      <c r="H30" s="51">
        <f t="shared" si="0"/>
        <v>17256</v>
      </c>
      <c r="I30" s="30">
        <v>1900</v>
      </c>
      <c r="J30" s="31">
        <v>868</v>
      </c>
      <c r="K30" s="31">
        <f>1100+1547+1739+1976+2209+1695+2028</f>
        <v>12294</v>
      </c>
      <c r="L30" s="50">
        <v>2194</v>
      </c>
      <c r="M30" s="49">
        <f>SUM(I30:L30)</f>
        <v>17256</v>
      </c>
    </row>
    <row r="31" spans="1:13" ht="12.75">
      <c r="A31" s="29" t="s">
        <v>108</v>
      </c>
      <c r="B31" s="30">
        <v>9223</v>
      </c>
      <c r="C31" s="31">
        <v>1015</v>
      </c>
      <c r="D31" s="31">
        <v>2266</v>
      </c>
      <c r="E31" s="31">
        <v>785</v>
      </c>
      <c r="F31" s="31">
        <v>207</v>
      </c>
      <c r="G31" s="50">
        <v>73</v>
      </c>
      <c r="H31" s="51">
        <f t="shared" si="0"/>
        <v>13569</v>
      </c>
      <c r="I31" s="30">
        <v>1326</v>
      </c>
      <c r="J31" s="31">
        <v>1371</v>
      </c>
      <c r="K31" s="31">
        <f>1198+1419+1266+1165+1976+1124+1093</f>
        <v>9241</v>
      </c>
      <c r="L31" s="50">
        <v>1631</v>
      </c>
      <c r="M31" s="49">
        <f>SUM(I31:L31)</f>
        <v>13569</v>
      </c>
    </row>
    <row r="32" spans="1:13" ht="13.5" thickBot="1">
      <c r="A32" s="33" t="s">
        <v>109</v>
      </c>
      <c r="B32" s="34">
        <v>4116</v>
      </c>
      <c r="C32" s="35">
        <v>513</v>
      </c>
      <c r="D32" s="35">
        <v>1725</v>
      </c>
      <c r="E32" s="35">
        <v>614</v>
      </c>
      <c r="F32" s="35">
        <v>172</v>
      </c>
      <c r="G32" s="52">
        <v>39</v>
      </c>
      <c r="H32" s="53">
        <f t="shared" si="0"/>
        <v>7179</v>
      </c>
      <c r="I32" s="34">
        <v>1178</v>
      </c>
      <c r="J32" s="35">
        <v>537</v>
      </c>
      <c r="K32" s="35">
        <f>455+666+517+556+1023+786+682</f>
        <v>4685</v>
      </c>
      <c r="L32" s="52">
        <v>779</v>
      </c>
      <c r="M32" s="49">
        <f>SUM(I32:L32)</f>
        <v>7179</v>
      </c>
    </row>
    <row r="33" spans="1:13" s="21" customFormat="1" ht="13.5" thickBot="1">
      <c r="A33" s="37" t="s">
        <v>4</v>
      </c>
      <c r="B33" s="54">
        <f aca="true" t="shared" si="6" ref="B33:L33">SUM(B29:B32)</f>
        <v>43872</v>
      </c>
      <c r="C33" s="39">
        <f t="shared" si="6"/>
        <v>3857</v>
      </c>
      <c r="D33" s="39">
        <f t="shared" si="6"/>
        <v>9923</v>
      </c>
      <c r="E33" s="39">
        <f t="shared" si="6"/>
        <v>3095</v>
      </c>
      <c r="F33" s="39">
        <f t="shared" si="6"/>
        <v>1152</v>
      </c>
      <c r="G33" s="40">
        <f t="shared" si="6"/>
        <v>902</v>
      </c>
      <c r="H33" s="46">
        <f t="shared" si="0"/>
        <v>62801</v>
      </c>
      <c r="I33" s="54">
        <f t="shared" si="6"/>
        <v>7621</v>
      </c>
      <c r="J33" s="39">
        <f t="shared" si="6"/>
        <v>4012</v>
      </c>
      <c r="K33" s="39">
        <f t="shared" si="6"/>
        <v>44409</v>
      </c>
      <c r="L33" s="40">
        <f t="shared" si="6"/>
        <v>6759</v>
      </c>
      <c r="M33" s="47">
        <f t="shared" si="1"/>
        <v>62801</v>
      </c>
    </row>
    <row r="34" spans="1:13" s="21" customFormat="1" ht="13.5" thickBot="1">
      <c r="A34" s="17" t="s">
        <v>5</v>
      </c>
      <c r="B34" s="45">
        <f aca="true" t="shared" si="7" ref="B34:L34">B5+B10+B18+B24+B28+B33</f>
        <v>319485</v>
      </c>
      <c r="C34" s="23">
        <f t="shared" si="7"/>
        <v>41048</v>
      </c>
      <c r="D34" s="23">
        <f t="shared" si="7"/>
        <v>92981</v>
      </c>
      <c r="E34" s="23">
        <f t="shared" si="7"/>
        <v>13886</v>
      </c>
      <c r="F34" s="23">
        <f t="shared" si="7"/>
        <v>7129</v>
      </c>
      <c r="G34" s="24">
        <f t="shared" si="7"/>
        <v>5986</v>
      </c>
      <c r="H34" s="55">
        <f t="shared" si="0"/>
        <v>480515</v>
      </c>
      <c r="I34" s="45">
        <f t="shared" si="7"/>
        <v>56854</v>
      </c>
      <c r="J34" s="23">
        <f t="shared" si="7"/>
        <v>39687</v>
      </c>
      <c r="K34" s="23">
        <f t="shared" si="7"/>
        <v>343390</v>
      </c>
      <c r="L34" s="24">
        <f t="shared" si="7"/>
        <v>40584</v>
      </c>
      <c r="M34" s="56">
        <f t="shared" si="1"/>
        <v>480515</v>
      </c>
    </row>
  </sheetData>
  <sheetProtection/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P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7109375" style="57" customWidth="1"/>
    <col min="2" max="16" width="7.7109375" style="57" customWidth="1"/>
    <col min="17" max="16384" width="9.140625" style="57" customWidth="1"/>
  </cols>
  <sheetData>
    <row r="1" ht="18.75">
      <c r="A1" s="7" t="s">
        <v>160</v>
      </c>
    </row>
    <row r="2" ht="12.75">
      <c r="A2" s="16" t="s">
        <v>9</v>
      </c>
    </row>
    <row r="3" ht="9.75" customHeight="1" thickBot="1"/>
    <row r="4" spans="1:16" s="63" customFormat="1" ht="35.25" customHeight="1" thickBot="1">
      <c r="A4" s="58" t="s">
        <v>70</v>
      </c>
      <c r="B4" s="59" t="s">
        <v>21</v>
      </c>
      <c r="C4" s="60"/>
      <c r="D4" s="59" t="s">
        <v>94</v>
      </c>
      <c r="E4" s="60"/>
      <c r="F4" s="59" t="s">
        <v>71</v>
      </c>
      <c r="G4" s="60"/>
      <c r="H4" s="59" t="s">
        <v>24</v>
      </c>
      <c r="I4" s="60"/>
      <c r="J4" s="59" t="s">
        <v>25</v>
      </c>
      <c r="K4" s="60"/>
      <c r="L4" s="61" t="s">
        <v>26</v>
      </c>
      <c r="M4" s="60"/>
      <c r="N4" s="59" t="s">
        <v>72</v>
      </c>
      <c r="O4" s="60"/>
      <c r="P4" s="62" t="s">
        <v>27</v>
      </c>
    </row>
    <row r="5" spans="1:16" s="63" customFormat="1" ht="13.5" thickBot="1">
      <c r="A5" s="64"/>
      <c r="B5" s="65" t="s">
        <v>22</v>
      </c>
      <c r="C5" s="66" t="s">
        <v>23</v>
      </c>
      <c r="D5" s="65" t="s">
        <v>22</v>
      </c>
      <c r="E5" s="66" t="s">
        <v>23</v>
      </c>
      <c r="F5" s="65" t="s">
        <v>22</v>
      </c>
      <c r="G5" s="66" t="s">
        <v>23</v>
      </c>
      <c r="H5" s="65" t="s">
        <v>22</v>
      </c>
      <c r="I5" s="66" t="s">
        <v>23</v>
      </c>
      <c r="J5" s="65" t="s">
        <v>22</v>
      </c>
      <c r="K5" s="66" t="s">
        <v>23</v>
      </c>
      <c r="L5" s="65" t="s">
        <v>22</v>
      </c>
      <c r="M5" s="66" t="s">
        <v>23</v>
      </c>
      <c r="N5" s="65" t="s">
        <v>22</v>
      </c>
      <c r="O5" s="66" t="s">
        <v>23</v>
      </c>
      <c r="P5" s="67"/>
    </row>
    <row r="6" spans="1:16" s="63" customFormat="1" ht="13.5" thickBot="1">
      <c r="A6" s="17" t="s">
        <v>77</v>
      </c>
      <c r="B6" s="68">
        <v>6630</v>
      </c>
      <c r="C6" s="69">
        <v>10651</v>
      </c>
      <c r="D6" s="68">
        <v>4485</v>
      </c>
      <c r="E6" s="69">
        <v>12796</v>
      </c>
      <c r="F6" s="68">
        <v>5091</v>
      </c>
      <c r="G6" s="69">
        <v>12190</v>
      </c>
      <c r="H6" s="68">
        <v>3041</v>
      </c>
      <c r="I6" s="69">
        <v>14240</v>
      </c>
      <c r="J6" s="68">
        <v>3163</v>
      </c>
      <c r="K6" s="69">
        <v>14118</v>
      </c>
      <c r="L6" s="68">
        <v>16407</v>
      </c>
      <c r="M6" s="69">
        <v>874</v>
      </c>
      <c r="N6" s="68">
        <v>16651</v>
      </c>
      <c r="O6" s="69">
        <v>630</v>
      </c>
      <c r="P6" s="70">
        <v>1055</v>
      </c>
    </row>
    <row r="7" spans="1:16" ht="12.75">
      <c r="A7" s="25" t="s">
        <v>101</v>
      </c>
      <c r="B7" s="71">
        <v>5549</v>
      </c>
      <c r="C7" s="72">
        <v>28503</v>
      </c>
      <c r="D7" s="71">
        <v>8874</v>
      </c>
      <c r="E7" s="72">
        <v>25178</v>
      </c>
      <c r="F7" s="71">
        <v>4207</v>
      </c>
      <c r="G7" s="72">
        <v>29845</v>
      </c>
      <c r="H7" s="71">
        <v>2794</v>
      </c>
      <c r="I7" s="72">
        <v>31258</v>
      </c>
      <c r="J7" s="73">
        <v>4710</v>
      </c>
      <c r="K7" s="72">
        <v>29342</v>
      </c>
      <c r="L7" s="73">
        <v>28326</v>
      </c>
      <c r="M7" s="72">
        <v>5726</v>
      </c>
      <c r="N7" s="73">
        <v>31021</v>
      </c>
      <c r="O7" s="72">
        <v>3031</v>
      </c>
      <c r="P7" s="74">
        <v>2134</v>
      </c>
    </row>
    <row r="8" spans="1:16" ht="12.75">
      <c r="A8" s="29" t="s">
        <v>81</v>
      </c>
      <c r="B8" s="75">
        <v>7306</v>
      </c>
      <c r="C8" s="76">
        <v>29827</v>
      </c>
      <c r="D8" s="75">
        <v>22921</v>
      </c>
      <c r="E8" s="76">
        <v>14212</v>
      </c>
      <c r="F8" s="75">
        <v>2724</v>
      </c>
      <c r="G8" s="76">
        <v>34409</v>
      </c>
      <c r="H8" s="75">
        <v>17528</v>
      </c>
      <c r="I8" s="76">
        <v>19605</v>
      </c>
      <c r="J8" s="77">
        <v>1051</v>
      </c>
      <c r="K8" s="76">
        <v>36082</v>
      </c>
      <c r="L8" s="77">
        <v>36230</v>
      </c>
      <c r="M8" s="76">
        <v>903</v>
      </c>
      <c r="N8" s="77">
        <v>21112</v>
      </c>
      <c r="O8" s="76">
        <v>16021</v>
      </c>
      <c r="P8" s="78">
        <v>1514</v>
      </c>
    </row>
    <row r="9" spans="1:16" ht="12.75">
      <c r="A9" s="29" t="s">
        <v>83</v>
      </c>
      <c r="B9" s="75">
        <v>3868</v>
      </c>
      <c r="C9" s="76">
        <v>20216</v>
      </c>
      <c r="D9" s="75">
        <v>20900</v>
      </c>
      <c r="E9" s="76">
        <v>3184</v>
      </c>
      <c r="F9" s="75">
        <v>1678</v>
      </c>
      <c r="G9" s="76">
        <v>22406</v>
      </c>
      <c r="H9" s="75">
        <v>13625</v>
      </c>
      <c r="I9" s="76">
        <v>10459</v>
      </c>
      <c r="J9" s="77">
        <v>508</v>
      </c>
      <c r="K9" s="76">
        <v>23576</v>
      </c>
      <c r="L9" s="77">
        <v>23657</v>
      </c>
      <c r="M9" s="76">
        <v>427</v>
      </c>
      <c r="N9" s="77">
        <v>5772</v>
      </c>
      <c r="O9" s="76">
        <v>18312</v>
      </c>
      <c r="P9" s="78">
        <v>789</v>
      </c>
    </row>
    <row r="10" spans="1:16" ht="13.5" thickBot="1">
      <c r="A10" s="33" t="s">
        <v>80</v>
      </c>
      <c r="B10" s="79">
        <v>763</v>
      </c>
      <c r="C10" s="80">
        <v>14535</v>
      </c>
      <c r="D10" s="79">
        <v>13646</v>
      </c>
      <c r="E10" s="80">
        <v>1652</v>
      </c>
      <c r="F10" s="79">
        <v>218</v>
      </c>
      <c r="G10" s="80">
        <v>15080</v>
      </c>
      <c r="H10" s="79">
        <v>9978</v>
      </c>
      <c r="I10" s="80">
        <v>5320</v>
      </c>
      <c r="J10" s="81">
        <v>63</v>
      </c>
      <c r="K10" s="80">
        <v>15235</v>
      </c>
      <c r="L10" s="81">
        <v>13631</v>
      </c>
      <c r="M10" s="80">
        <v>1667</v>
      </c>
      <c r="N10" s="81">
        <v>1460</v>
      </c>
      <c r="O10" s="80">
        <v>13838</v>
      </c>
      <c r="P10" s="82">
        <v>484</v>
      </c>
    </row>
    <row r="11" spans="1:16" s="63" customFormat="1" ht="13.5" thickBot="1">
      <c r="A11" s="17" t="s">
        <v>1</v>
      </c>
      <c r="B11" s="68">
        <f aca="true" t="shared" si="0" ref="B11:P11">SUM(B7:B10)</f>
        <v>17486</v>
      </c>
      <c r="C11" s="69">
        <f t="shared" si="0"/>
        <v>93081</v>
      </c>
      <c r="D11" s="68">
        <f t="shared" si="0"/>
        <v>66341</v>
      </c>
      <c r="E11" s="69">
        <f t="shared" si="0"/>
        <v>44226</v>
      </c>
      <c r="F11" s="68">
        <f t="shared" si="0"/>
        <v>8827</v>
      </c>
      <c r="G11" s="69">
        <f t="shared" si="0"/>
        <v>101740</v>
      </c>
      <c r="H11" s="68">
        <f t="shared" si="0"/>
        <v>43925</v>
      </c>
      <c r="I11" s="69">
        <f t="shared" si="0"/>
        <v>66642</v>
      </c>
      <c r="J11" s="68">
        <f t="shared" si="0"/>
        <v>6332</v>
      </c>
      <c r="K11" s="69">
        <f t="shared" si="0"/>
        <v>104235</v>
      </c>
      <c r="L11" s="68">
        <f t="shared" si="0"/>
        <v>101844</v>
      </c>
      <c r="M11" s="69">
        <f t="shared" si="0"/>
        <v>8723</v>
      </c>
      <c r="N11" s="68">
        <f t="shared" si="0"/>
        <v>59365</v>
      </c>
      <c r="O11" s="69">
        <f t="shared" si="0"/>
        <v>51202</v>
      </c>
      <c r="P11" s="70">
        <f t="shared" si="0"/>
        <v>4921</v>
      </c>
    </row>
    <row r="12" spans="1:16" ht="12.75">
      <c r="A12" s="25" t="s">
        <v>97</v>
      </c>
      <c r="B12" s="71">
        <v>2120</v>
      </c>
      <c r="C12" s="72">
        <v>7697</v>
      </c>
      <c r="D12" s="71">
        <v>2354</v>
      </c>
      <c r="E12" s="72">
        <v>7463</v>
      </c>
      <c r="F12" s="71">
        <v>1028</v>
      </c>
      <c r="G12" s="72">
        <v>8789</v>
      </c>
      <c r="H12" s="71">
        <v>842</v>
      </c>
      <c r="I12" s="72">
        <v>8975</v>
      </c>
      <c r="J12" s="73">
        <v>1772</v>
      </c>
      <c r="K12" s="72">
        <v>8045</v>
      </c>
      <c r="L12" s="73">
        <v>8700</v>
      </c>
      <c r="M12" s="72">
        <v>1117</v>
      </c>
      <c r="N12" s="73">
        <v>8956</v>
      </c>
      <c r="O12" s="72">
        <v>861</v>
      </c>
      <c r="P12" s="74">
        <v>533</v>
      </c>
    </row>
    <row r="13" spans="1:16" ht="12.75">
      <c r="A13" s="29" t="s">
        <v>98</v>
      </c>
      <c r="B13" s="75">
        <v>261</v>
      </c>
      <c r="C13" s="76">
        <v>10356</v>
      </c>
      <c r="D13" s="75">
        <v>5310</v>
      </c>
      <c r="E13" s="76">
        <v>5307</v>
      </c>
      <c r="F13" s="75">
        <v>354</v>
      </c>
      <c r="G13" s="76">
        <v>10263</v>
      </c>
      <c r="H13" s="75">
        <v>508</v>
      </c>
      <c r="I13" s="76">
        <v>10109</v>
      </c>
      <c r="J13" s="77">
        <v>1040</v>
      </c>
      <c r="K13" s="76">
        <v>9577</v>
      </c>
      <c r="L13" s="77">
        <v>8281</v>
      </c>
      <c r="M13" s="76">
        <v>2336</v>
      </c>
      <c r="N13" s="77">
        <v>3030</v>
      </c>
      <c r="O13" s="76">
        <v>7587</v>
      </c>
      <c r="P13" s="78">
        <v>1144</v>
      </c>
    </row>
    <row r="14" spans="1:16" ht="12.75">
      <c r="A14" s="29" t="s">
        <v>84</v>
      </c>
      <c r="B14" s="75">
        <v>132</v>
      </c>
      <c r="C14" s="76">
        <v>10225</v>
      </c>
      <c r="D14" s="75">
        <v>4713</v>
      </c>
      <c r="E14" s="76">
        <v>5644</v>
      </c>
      <c r="F14" s="75">
        <v>161</v>
      </c>
      <c r="G14" s="76">
        <v>10196</v>
      </c>
      <c r="H14" s="75">
        <v>437</v>
      </c>
      <c r="I14" s="76">
        <v>9920</v>
      </c>
      <c r="J14" s="77">
        <v>623</v>
      </c>
      <c r="K14" s="76">
        <v>9734</v>
      </c>
      <c r="L14" s="77">
        <v>8077</v>
      </c>
      <c r="M14" s="76">
        <v>2280</v>
      </c>
      <c r="N14" s="77">
        <v>7675</v>
      </c>
      <c r="O14" s="76">
        <v>2682</v>
      </c>
      <c r="P14" s="78">
        <v>961</v>
      </c>
    </row>
    <row r="15" spans="1:16" ht="12.75">
      <c r="A15" s="29" t="s">
        <v>102</v>
      </c>
      <c r="B15" s="75">
        <v>159</v>
      </c>
      <c r="C15" s="76">
        <v>9403</v>
      </c>
      <c r="D15" s="75">
        <v>2023</v>
      </c>
      <c r="E15" s="76">
        <v>7539</v>
      </c>
      <c r="F15" s="75">
        <v>110</v>
      </c>
      <c r="G15" s="76">
        <v>9452</v>
      </c>
      <c r="H15" s="75">
        <v>369</v>
      </c>
      <c r="I15" s="76">
        <v>9193</v>
      </c>
      <c r="J15" s="77">
        <v>252</v>
      </c>
      <c r="K15" s="76">
        <v>9310</v>
      </c>
      <c r="L15" s="77">
        <v>8682</v>
      </c>
      <c r="M15" s="76">
        <v>880</v>
      </c>
      <c r="N15" s="77">
        <v>86</v>
      </c>
      <c r="O15" s="76">
        <v>9476</v>
      </c>
      <c r="P15" s="78">
        <v>1127</v>
      </c>
    </row>
    <row r="16" spans="1:16" ht="12.75">
      <c r="A16" s="29" t="s">
        <v>104</v>
      </c>
      <c r="B16" s="75">
        <v>30</v>
      </c>
      <c r="C16" s="76">
        <v>45448</v>
      </c>
      <c r="D16" s="75">
        <v>1479</v>
      </c>
      <c r="E16" s="76">
        <v>43999</v>
      </c>
      <c r="F16" s="75">
        <v>137</v>
      </c>
      <c r="G16" s="76">
        <v>45341</v>
      </c>
      <c r="H16" s="75">
        <v>1490</v>
      </c>
      <c r="I16" s="76">
        <v>43988</v>
      </c>
      <c r="J16" s="77">
        <v>4914</v>
      </c>
      <c r="K16" s="76">
        <v>40564</v>
      </c>
      <c r="L16" s="77">
        <v>19227</v>
      </c>
      <c r="M16" s="76">
        <v>26251</v>
      </c>
      <c r="N16" s="77">
        <v>15919</v>
      </c>
      <c r="O16" s="76">
        <v>29559</v>
      </c>
      <c r="P16" s="78">
        <v>1153</v>
      </c>
    </row>
    <row r="17" spans="1:16" ht="12.75">
      <c r="A17" s="29" t="s">
        <v>85</v>
      </c>
      <c r="B17" s="75">
        <v>2</v>
      </c>
      <c r="C17" s="76">
        <v>4438</v>
      </c>
      <c r="D17" s="75">
        <v>450</v>
      </c>
      <c r="E17" s="76">
        <v>3990</v>
      </c>
      <c r="F17" s="75">
        <v>13</v>
      </c>
      <c r="G17" s="76">
        <v>4427</v>
      </c>
      <c r="H17" s="75">
        <v>50</v>
      </c>
      <c r="I17" s="76">
        <v>4390</v>
      </c>
      <c r="J17" s="77">
        <v>4</v>
      </c>
      <c r="K17" s="76">
        <v>4436</v>
      </c>
      <c r="L17" s="77">
        <v>1331</v>
      </c>
      <c r="M17" s="76">
        <v>3109</v>
      </c>
      <c r="N17" s="77">
        <v>731</v>
      </c>
      <c r="O17" s="76">
        <v>3709</v>
      </c>
      <c r="P17" s="78">
        <v>222</v>
      </c>
    </row>
    <row r="18" spans="1:16" ht="13.5" thickBot="1">
      <c r="A18" s="33" t="s">
        <v>86</v>
      </c>
      <c r="B18" s="79">
        <v>196</v>
      </c>
      <c r="C18" s="80">
        <v>14887</v>
      </c>
      <c r="D18" s="79">
        <v>1026</v>
      </c>
      <c r="E18" s="80">
        <v>14057</v>
      </c>
      <c r="F18" s="79">
        <v>93</v>
      </c>
      <c r="G18" s="80">
        <v>14990</v>
      </c>
      <c r="H18" s="79">
        <v>448</v>
      </c>
      <c r="I18" s="80">
        <v>14635</v>
      </c>
      <c r="J18" s="81">
        <v>1007</v>
      </c>
      <c r="K18" s="80">
        <v>14076</v>
      </c>
      <c r="L18" s="81">
        <v>8173</v>
      </c>
      <c r="M18" s="80">
        <v>6910</v>
      </c>
      <c r="N18" s="81">
        <v>10679</v>
      </c>
      <c r="O18" s="80">
        <v>4404</v>
      </c>
      <c r="P18" s="82">
        <v>459</v>
      </c>
    </row>
    <row r="19" spans="1:16" s="63" customFormat="1" ht="26.25" thickBot="1">
      <c r="A19" s="37" t="s">
        <v>2</v>
      </c>
      <c r="B19" s="68">
        <f aca="true" t="shared" si="1" ref="B19:P19">SUM(B12:B18)</f>
        <v>2900</v>
      </c>
      <c r="C19" s="69">
        <f t="shared" si="1"/>
        <v>102454</v>
      </c>
      <c r="D19" s="68">
        <f t="shared" si="1"/>
        <v>17355</v>
      </c>
      <c r="E19" s="69">
        <f t="shared" si="1"/>
        <v>87999</v>
      </c>
      <c r="F19" s="68">
        <f t="shared" si="1"/>
        <v>1896</v>
      </c>
      <c r="G19" s="69">
        <f t="shared" si="1"/>
        <v>103458</v>
      </c>
      <c r="H19" s="68">
        <f t="shared" si="1"/>
        <v>4144</v>
      </c>
      <c r="I19" s="69">
        <f t="shared" si="1"/>
        <v>101210</v>
      </c>
      <c r="J19" s="68">
        <f t="shared" si="1"/>
        <v>9612</v>
      </c>
      <c r="K19" s="69">
        <f t="shared" si="1"/>
        <v>95742</v>
      </c>
      <c r="L19" s="68">
        <f t="shared" si="1"/>
        <v>62471</v>
      </c>
      <c r="M19" s="69">
        <f t="shared" si="1"/>
        <v>42883</v>
      </c>
      <c r="N19" s="68">
        <f t="shared" si="1"/>
        <v>47076</v>
      </c>
      <c r="O19" s="69">
        <f t="shared" si="1"/>
        <v>58278</v>
      </c>
      <c r="P19" s="70">
        <f t="shared" si="1"/>
        <v>5599</v>
      </c>
    </row>
    <row r="20" spans="1:16" ht="12.75">
      <c r="A20" s="25" t="s">
        <v>3</v>
      </c>
      <c r="B20" s="71">
        <v>499</v>
      </c>
      <c r="C20" s="72">
        <v>24812</v>
      </c>
      <c r="D20" s="71">
        <v>4547</v>
      </c>
      <c r="E20" s="72">
        <v>20764</v>
      </c>
      <c r="F20" s="71">
        <v>659</v>
      </c>
      <c r="G20" s="72">
        <v>24652</v>
      </c>
      <c r="H20" s="71">
        <v>2355</v>
      </c>
      <c r="I20" s="72">
        <v>22956</v>
      </c>
      <c r="J20" s="73">
        <v>2819</v>
      </c>
      <c r="K20" s="72">
        <v>22492</v>
      </c>
      <c r="L20" s="73">
        <v>22188</v>
      </c>
      <c r="M20" s="72">
        <v>3123</v>
      </c>
      <c r="N20" s="73">
        <v>20911</v>
      </c>
      <c r="O20" s="72">
        <v>4400</v>
      </c>
      <c r="P20" s="74">
        <v>1312</v>
      </c>
    </row>
    <row r="21" spans="1:16" ht="12.75">
      <c r="A21" s="29" t="s">
        <v>10</v>
      </c>
      <c r="B21" s="75">
        <v>21</v>
      </c>
      <c r="C21" s="76">
        <v>13383</v>
      </c>
      <c r="D21" s="75">
        <v>1025</v>
      </c>
      <c r="E21" s="76">
        <v>12379</v>
      </c>
      <c r="F21" s="75">
        <v>85</v>
      </c>
      <c r="G21" s="76">
        <v>13319</v>
      </c>
      <c r="H21" s="75">
        <v>899</v>
      </c>
      <c r="I21" s="76">
        <v>12505</v>
      </c>
      <c r="J21" s="77">
        <v>843</v>
      </c>
      <c r="K21" s="76">
        <v>12561</v>
      </c>
      <c r="L21" s="77">
        <v>12726</v>
      </c>
      <c r="M21" s="76">
        <v>678</v>
      </c>
      <c r="N21" s="77">
        <v>9989</v>
      </c>
      <c r="O21" s="76">
        <v>3415</v>
      </c>
      <c r="P21" s="78">
        <v>1148</v>
      </c>
    </row>
    <row r="22" spans="1:16" ht="12.75">
      <c r="A22" s="29" t="s">
        <v>103</v>
      </c>
      <c r="B22" s="75">
        <v>27</v>
      </c>
      <c r="C22" s="76">
        <v>46525</v>
      </c>
      <c r="D22" s="75">
        <v>2258</v>
      </c>
      <c r="E22" s="76">
        <v>44294</v>
      </c>
      <c r="F22" s="75">
        <v>447</v>
      </c>
      <c r="G22" s="76">
        <v>46105</v>
      </c>
      <c r="H22" s="75">
        <v>3607</v>
      </c>
      <c r="I22" s="76">
        <v>42945</v>
      </c>
      <c r="J22" s="77">
        <v>6209</v>
      </c>
      <c r="K22" s="76">
        <v>40343</v>
      </c>
      <c r="L22" s="77">
        <v>41005</v>
      </c>
      <c r="M22" s="76">
        <v>5547</v>
      </c>
      <c r="N22" s="77">
        <v>32006</v>
      </c>
      <c r="O22" s="76">
        <v>14546</v>
      </c>
      <c r="P22" s="78">
        <v>2988</v>
      </c>
    </row>
    <row r="23" spans="1:16" ht="12.75">
      <c r="A23" s="29" t="s">
        <v>105</v>
      </c>
      <c r="B23" s="75">
        <v>2</v>
      </c>
      <c r="C23" s="76">
        <v>7386</v>
      </c>
      <c r="D23" s="75">
        <v>148</v>
      </c>
      <c r="E23" s="76">
        <v>7240</v>
      </c>
      <c r="F23" s="75">
        <v>26</v>
      </c>
      <c r="G23" s="76">
        <v>7362</v>
      </c>
      <c r="H23" s="75">
        <v>118</v>
      </c>
      <c r="I23" s="76">
        <v>7270</v>
      </c>
      <c r="J23" s="77">
        <v>168</v>
      </c>
      <c r="K23" s="76">
        <v>7220</v>
      </c>
      <c r="L23" s="77">
        <v>6392</v>
      </c>
      <c r="M23" s="76">
        <v>996</v>
      </c>
      <c r="N23" s="77">
        <v>5706</v>
      </c>
      <c r="O23" s="76">
        <v>1682</v>
      </c>
      <c r="P23" s="78">
        <v>142</v>
      </c>
    </row>
    <row r="24" spans="1:16" ht="13.5" thickBot="1">
      <c r="A24" s="33" t="s">
        <v>106</v>
      </c>
      <c r="B24" s="79">
        <v>2</v>
      </c>
      <c r="C24" s="80">
        <v>6826</v>
      </c>
      <c r="D24" s="79">
        <v>942</v>
      </c>
      <c r="E24" s="80">
        <v>5886</v>
      </c>
      <c r="F24" s="79">
        <v>33</v>
      </c>
      <c r="G24" s="80">
        <v>6795</v>
      </c>
      <c r="H24" s="79">
        <v>2206</v>
      </c>
      <c r="I24" s="80">
        <v>4622</v>
      </c>
      <c r="J24" s="81">
        <v>278</v>
      </c>
      <c r="K24" s="80">
        <v>6550</v>
      </c>
      <c r="L24" s="81">
        <v>6600</v>
      </c>
      <c r="M24" s="80">
        <v>228</v>
      </c>
      <c r="N24" s="81">
        <v>3029</v>
      </c>
      <c r="O24" s="80">
        <v>3799</v>
      </c>
      <c r="P24" s="82">
        <v>307</v>
      </c>
    </row>
    <row r="25" spans="1:16" ht="13.5" thickBot="1">
      <c r="A25" s="17" t="s">
        <v>79</v>
      </c>
      <c r="B25" s="68">
        <f aca="true" t="shared" si="2" ref="B25:P25">SUM(B20:B24)</f>
        <v>551</v>
      </c>
      <c r="C25" s="69">
        <f t="shared" si="2"/>
        <v>98932</v>
      </c>
      <c r="D25" s="68">
        <f t="shared" si="2"/>
        <v>8920</v>
      </c>
      <c r="E25" s="83">
        <f t="shared" si="2"/>
        <v>90563</v>
      </c>
      <c r="F25" s="68">
        <f t="shared" si="2"/>
        <v>1250</v>
      </c>
      <c r="G25" s="69">
        <f t="shared" si="2"/>
        <v>98233</v>
      </c>
      <c r="H25" s="68">
        <f t="shared" si="2"/>
        <v>9185</v>
      </c>
      <c r="I25" s="83">
        <f t="shared" si="2"/>
        <v>90298</v>
      </c>
      <c r="J25" s="68">
        <f t="shared" si="2"/>
        <v>10317</v>
      </c>
      <c r="K25" s="83">
        <f t="shared" si="2"/>
        <v>89166</v>
      </c>
      <c r="L25" s="68">
        <f t="shared" si="2"/>
        <v>88911</v>
      </c>
      <c r="M25" s="83">
        <f t="shared" si="2"/>
        <v>10572</v>
      </c>
      <c r="N25" s="68">
        <f t="shared" si="2"/>
        <v>71641</v>
      </c>
      <c r="O25" s="69">
        <f t="shared" si="2"/>
        <v>27842</v>
      </c>
      <c r="P25" s="70">
        <f t="shared" si="2"/>
        <v>5897</v>
      </c>
    </row>
    <row r="26" spans="1:16" ht="12.75">
      <c r="A26" s="25" t="s">
        <v>99</v>
      </c>
      <c r="B26" s="71">
        <v>926</v>
      </c>
      <c r="C26" s="72">
        <v>24355</v>
      </c>
      <c r="D26" s="71">
        <v>8820</v>
      </c>
      <c r="E26" s="72">
        <v>16461</v>
      </c>
      <c r="F26" s="71">
        <v>706</v>
      </c>
      <c r="G26" s="72">
        <v>24575</v>
      </c>
      <c r="H26" s="71">
        <v>2507</v>
      </c>
      <c r="I26" s="72">
        <v>22774</v>
      </c>
      <c r="J26" s="73">
        <v>1180</v>
      </c>
      <c r="K26" s="72">
        <v>24101</v>
      </c>
      <c r="L26" s="73">
        <v>23595</v>
      </c>
      <c r="M26" s="72">
        <v>1686</v>
      </c>
      <c r="N26" s="73">
        <v>14227</v>
      </c>
      <c r="O26" s="72">
        <v>11054</v>
      </c>
      <c r="P26" s="74">
        <v>1476</v>
      </c>
    </row>
    <row r="27" spans="1:16" ht="12.75">
      <c r="A27" s="29" t="s">
        <v>73</v>
      </c>
      <c r="B27" s="75">
        <v>433</v>
      </c>
      <c r="C27" s="76">
        <v>30780</v>
      </c>
      <c r="D27" s="75">
        <v>5799</v>
      </c>
      <c r="E27" s="76">
        <v>25414</v>
      </c>
      <c r="F27" s="75">
        <v>751</v>
      </c>
      <c r="G27" s="76">
        <v>30462</v>
      </c>
      <c r="H27" s="75">
        <v>2717</v>
      </c>
      <c r="I27" s="76">
        <v>28496</v>
      </c>
      <c r="J27" s="77">
        <v>1609</v>
      </c>
      <c r="K27" s="76">
        <v>29604</v>
      </c>
      <c r="L27" s="77">
        <v>27440</v>
      </c>
      <c r="M27" s="76">
        <v>3773</v>
      </c>
      <c r="N27" s="77">
        <v>8389</v>
      </c>
      <c r="O27" s="76">
        <v>22824</v>
      </c>
      <c r="P27" s="78">
        <v>1939</v>
      </c>
    </row>
    <row r="28" spans="1:16" ht="13.5" thickBot="1">
      <c r="A28" s="33" t="s">
        <v>107</v>
      </c>
      <c r="B28" s="79">
        <v>21</v>
      </c>
      <c r="C28" s="80">
        <v>6662</v>
      </c>
      <c r="D28" s="79">
        <v>1794</v>
      </c>
      <c r="E28" s="80">
        <v>4889</v>
      </c>
      <c r="F28" s="79">
        <v>48</v>
      </c>
      <c r="G28" s="80">
        <v>6635</v>
      </c>
      <c r="H28" s="79">
        <v>187</v>
      </c>
      <c r="I28" s="80">
        <v>6496</v>
      </c>
      <c r="J28" s="81">
        <v>13</v>
      </c>
      <c r="K28" s="80">
        <v>6670</v>
      </c>
      <c r="L28" s="81">
        <v>6515</v>
      </c>
      <c r="M28" s="80">
        <v>168</v>
      </c>
      <c r="N28" s="81">
        <v>3135</v>
      </c>
      <c r="O28" s="80">
        <v>3548</v>
      </c>
      <c r="P28" s="82">
        <v>965</v>
      </c>
    </row>
    <row r="29" spans="1:16" s="63" customFormat="1" ht="13.5" thickBot="1">
      <c r="A29" s="17" t="s">
        <v>78</v>
      </c>
      <c r="B29" s="68">
        <f aca="true" t="shared" si="3" ref="B29:P29">SUM(B26:B28)</f>
        <v>1380</v>
      </c>
      <c r="C29" s="69">
        <f t="shared" si="3"/>
        <v>61797</v>
      </c>
      <c r="D29" s="68">
        <f t="shared" si="3"/>
        <v>16413</v>
      </c>
      <c r="E29" s="83">
        <f t="shared" si="3"/>
        <v>46764</v>
      </c>
      <c r="F29" s="68">
        <f t="shared" si="3"/>
        <v>1505</v>
      </c>
      <c r="G29" s="69">
        <f t="shared" si="3"/>
        <v>61672</v>
      </c>
      <c r="H29" s="68">
        <f t="shared" si="3"/>
        <v>5411</v>
      </c>
      <c r="I29" s="83">
        <f t="shared" si="3"/>
        <v>57766</v>
      </c>
      <c r="J29" s="68">
        <f t="shared" si="3"/>
        <v>2802</v>
      </c>
      <c r="K29" s="83">
        <f t="shared" si="3"/>
        <v>60375</v>
      </c>
      <c r="L29" s="68">
        <f t="shared" si="3"/>
        <v>57550</v>
      </c>
      <c r="M29" s="83">
        <f t="shared" si="3"/>
        <v>5627</v>
      </c>
      <c r="N29" s="68">
        <f t="shared" si="3"/>
        <v>25751</v>
      </c>
      <c r="O29" s="69">
        <f t="shared" si="3"/>
        <v>37426</v>
      </c>
      <c r="P29" s="70">
        <f t="shared" si="3"/>
        <v>4380</v>
      </c>
    </row>
    <row r="30" spans="1:16" ht="12.75">
      <c r="A30" s="25" t="s">
        <v>82</v>
      </c>
      <c r="B30" s="71">
        <v>121</v>
      </c>
      <c r="C30" s="72">
        <v>22862</v>
      </c>
      <c r="D30" s="71">
        <v>9022</v>
      </c>
      <c r="E30" s="72">
        <v>13961</v>
      </c>
      <c r="F30" s="71">
        <v>219</v>
      </c>
      <c r="G30" s="72">
        <v>22764</v>
      </c>
      <c r="H30" s="71">
        <v>1183</v>
      </c>
      <c r="I30" s="72">
        <v>21800</v>
      </c>
      <c r="J30" s="73">
        <v>352</v>
      </c>
      <c r="K30" s="72">
        <v>22631</v>
      </c>
      <c r="L30" s="73">
        <v>22349</v>
      </c>
      <c r="M30" s="72">
        <v>634</v>
      </c>
      <c r="N30" s="73">
        <v>8469</v>
      </c>
      <c r="O30" s="72">
        <v>14514</v>
      </c>
      <c r="P30" s="74">
        <v>1814</v>
      </c>
    </row>
    <row r="31" spans="1:16" ht="12.75">
      <c r="A31" s="29" t="s">
        <v>87</v>
      </c>
      <c r="B31" s="75">
        <v>18</v>
      </c>
      <c r="C31" s="76">
        <v>15793</v>
      </c>
      <c r="D31" s="75">
        <v>4428</v>
      </c>
      <c r="E31" s="76">
        <v>11383</v>
      </c>
      <c r="F31" s="75">
        <v>86</v>
      </c>
      <c r="G31" s="76">
        <v>15725</v>
      </c>
      <c r="H31" s="75">
        <v>1006</v>
      </c>
      <c r="I31" s="76">
        <v>14805</v>
      </c>
      <c r="J31" s="77">
        <v>245</v>
      </c>
      <c r="K31" s="76">
        <v>15566</v>
      </c>
      <c r="L31" s="77">
        <v>15112</v>
      </c>
      <c r="M31" s="76">
        <v>699</v>
      </c>
      <c r="N31" s="77">
        <v>670</v>
      </c>
      <c r="O31" s="76">
        <v>15141</v>
      </c>
      <c r="P31" s="78">
        <v>1445</v>
      </c>
    </row>
    <row r="32" spans="1:16" ht="12.75">
      <c r="A32" s="29" t="s">
        <v>108</v>
      </c>
      <c r="B32" s="75">
        <v>6</v>
      </c>
      <c r="C32" s="76">
        <v>12498</v>
      </c>
      <c r="D32" s="75">
        <v>1176</v>
      </c>
      <c r="E32" s="76">
        <v>11328</v>
      </c>
      <c r="F32" s="75">
        <v>80</v>
      </c>
      <c r="G32" s="76">
        <v>12424</v>
      </c>
      <c r="H32" s="75">
        <v>617</v>
      </c>
      <c r="I32" s="76">
        <v>11887</v>
      </c>
      <c r="J32" s="77">
        <v>573</v>
      </c>
      <c r="K32" s="76">
        <v>11931</v>
      </c>
      <c r="L32" s="77">
        <v>12163</v>
      </c>
      <c r="M32" s="76">
        <v>341</v>
      </c>
      <c r="N32" s="77">
        <v>2019</v>
      </c>
      <c r="O32" s="76">
        <v>10485</v>
      </c>
      <c r="P32" s="78">
        <v>1065</v>
      </c>
    </row>
    <row r="33" spans="1:16" ht="13.5" thickBot="1">
      <c r="A33" s="33" t="s">
        <v>109</v>
      </c>
      <c r="B33" s="79">
        <v>2</v>
      </c>
      <c r="C33" s="80">
        <v>6352</v>
      </c>
      <c r="D33" s="79">
        <v>300</v>
      </c>
      <c r="E33" s="80">
        <v>6054</v>
      </c>
      <c r="F33" s="79">
        <v>11</v>
      </c>
      <c r="G33" s="80">
        <v>6343</v>
      </c>
      <c r="H33" s="79">
        <v>113</v>
      </c>
      <c r="I33" s="80">
        <v>6241</v>
      </c>
      <c r="J33" s="81">
        <v>14</v>
      </c>
      <c r="K33" s="80">
        <v>6340</v>
      </c>
      <c r="L33" s="81">
        <v>6138</v>
      </c>
      <c r="M33" s="80">
        <v>216</v>
      </c>
      <c r="N33" s="81">
        <v>4883</v>
      </c>
      <c r="O33" s="80">
        <v>1471</v>
      </c>
      <c r="P33" s="82">
        <v>825</v>
      </c>
    </row>
    <row r="34" spans="1:16" s="63" customFormat="1" ht="13.5" thickBot="1">
      <c r="A34" s="37" t="s">
        <v>4</v>
      </c>
      <c r="B34" s="68">
        <f aca="true" t="shared" si="4" ref="B34:P34">SUM(B30:B33)</f>
        <v>147</v>
      </c>
      <c r="C34" s="69">
        <f t="shared" si="4"/>
        <v>57505</v>
      </c>
      <c r="D34" s="68">
        <f t="shared" si="4"/>
        <v>14926</v>
      </c>
      <c r="E34" s="83">
        <f t="shared" si="4"/>
        <v>42726</v>
      </c>
      <c r="F34" s="68">
        <f t="shared" si="4"/>
        <v>396</v>
      </c>
      <c r="G34" s="69">
        <f t="shared" si="4"/>
        <v>57256</v>
      </c>
      <c r="H34" s="68">
        <f t="shared" si="4"/>
        <v>2919</v>
      </c>
      <c r="I34" s="83">
        <f t="shared" si="4"/>
        <v>54733</v>
      </c>
      <c r="J34" s="68">
        <f t="shared" si="4"/>
        <v>1184</v>
      </c>
      <c r="K34" s="83">
        <f t="shared" si="4"/>
        <v>56468</v>
      </c>
      <c r="L34" s="68">
        <f t="shared" si="4"/>
        <v>55762</v>
      </c>
      <c r="M34" s="83">
        <f t="shared" si="4"/>
        <v>1890</v>
      </c>
      <c r="N34" s="68">
        <f t="shared" si="4"/>
        <v>16041</v>
      </c>
      <c r="O34" s="69">
        <f t="shared" si="4"/>
        <v>41611</v>
      </c>
      <c r="P34" s="70">
        <f t="shared" si="4"/>
        <v>5149</v>
      </c>
    </row>
    <row r="35" spans="1:16" s="63" customFormat="1" ht="13.5" thickBot="1">
      <c r="A35" s="17" t="s">
        <v>5</v>
      </c>
      <c r="B35" s="68">
        <f aca="true" t="shared" si="5" ref="B35:P35">B6+B11+B19+B25+B29+B34</f>
        <v>29094</v>
      </c>
      <c r="C35" s="69">
        <f t="shared" si="5"/>
        <v>424420</v>
      </c>
      <c r="D35" s="68">
        <f t="shared" si="5"/>
        <v>128440</v>
      </c>
      <c r="E35" s="83">
        <f t="shared" si="5"/>
        <v>325074</v>
      </c>
      <c r="F35" s="68">
        <f t="shared" si="5"/>
        <v>18965</v>
      </c>
      <c r="G35" s="69">
        <f t="shared" si="5"/>
        <v>434549</v>
      </c>
      <c r="H35" s="68">
        <f t="shared" si="5"/>
        <v>68625</v>
      </c>
      <c r="I35" s="83">
        <f t="shared" si="5"/>
        <v>384889</v>
      </c>
      <c r="J35" s="68">
        <f t="shared" si="5"/>
        <v>33410</v>
      </c>
      <c r="K35" s="83">
        <f t="shared" si="5"/>
        <v>420104</v>
      </c>
      <c r="L35" s="68">
        <f t="shared" si="5"/>
        <v>382945</v>
      </c>
      <c r="M35" s="83">
        <f t="shared" si="5"/>
        <v>70569</v>
      </c>
      <c r="N35" s="68">
        <f t="shared" si="5"/>
        <v>236525</v>
      </c>
      <c r="O35" s="69">
        <f t="shared" si="5"/>
        <v>216989</v>
      </c>
      <c r="P35" s="70">
        <f t="shared" si="5"/>
        <v>27001</v>
      </c>
    </row>
  </sheetData>
  <sheetProtection/>
  <mergeCells count="9">
    <mergeCell ref="L4:M4"/>
    <mergeCell ref="N4:O4"/>
    <mergeCell ref="P4:P5"/>
    <mergeCell ref="A4:A5"/>
    <mergeCell ref="H4:I4"/>
    <mergeCell ref="J4:K4"/>
    <mergeCell ref="B4:C4"/>
    <mergeCell ref="D4:E4"/>
    <mergeCell ref="F4:G4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L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5.421875" style="13" customWidth="1"/>
    <col min="2" max="2" width="13.421875" style="13" customWidth="1"/>
    <col min="3" max="9" width="7.57421875" style="13" customWidth="1"/>
    <col min="10" max="10" width="9.00390625" style="13" bestFit="1" customWidth="1"/>
    <col min="11" max="11" width="9.140625" style="13" customWidth="1"/>
    <col min="12" max="12" width="9.57421875" style="13" bestFit="1" customWidth="1"/>
    <col min="13" max="16384" width="9.140625" style="13" customWidth="1"/>
  </cols>
  <sheetData>
    <row r="1" ht="18.75">
      <c r="A1" s="5" t="s">
        <v>161</v>
      </c>
    </row>
    <row r="2" ht="12.75">
      <c r="A2" s="16" t="s">
        <v>9</v>
      </c>
    </row>
    <row r="3" ht="9.75" customHeight="1" thickBot="1"/>
    <row r="4" spans="1:10" s="21" customFormat="1" ht="61.5" customHeight="1" thickBot="1">
      <c r="A4" s="84" t="s">
        <v>70</v>
      </c>
      <c r="B4" s="44" t="s">
        <v>28</v>
      </c>
      <c r="C4" s="85" t="s">
        <v>29</v>
      </c>
      <c r="D4" s="86" t="s">
        <v>88</v>
      </c>
      <c r="E4" s="87" t="s">
        <v>89</v>
      </c>
      <c r="F4" s="87" t="s">
        <v>90</v>
      </c>
      <c r="G4" s="87" t="s">
        <v>91</v>
      </c>
      <c r="H4" s="87" t="s">
        <v>92</v>
      </c>
      <c r="I4" s="88" t="s">
        <v>93</v>
      </c>
      <c r="J4" s="89" t="s">
        <v>100</v>
      </c>
    </row>
    <row r="5" spans="1:12" s="21" customFormat="1" ht="13.5" thickBot="1">
      <c r="A5" s="17" t="s">
        <v>77</v>
      </c>
      <c r="B5" s="45">
        <v>41031</v>
      </c>
      <c r="C5" s="22">
        <v>34001</v>
      </c>
      <c r="D5" s="23">
        <v>5268</v>
      </c>
      <c r="E5" s="23">
        <v>29181</v>
      </c>
      <c r="F5" s="23">
        <v>28172</v>
      </c>
      <c r="G5" s="23">
        <v>9991</v>
      </c>
      <c r="H5" s="23">
        <v>6569</v>
      </c>
      <c r="I5" s="90">
        <v>2588</v>
      </c>
      <c r="J5" s="91">
        <f aca="true" t="shared" si="0" ref="J5:J34">SUM(B5:I5)</f>
        <v>156801</v>
      </c>
      <c r="L5" s="92"/>
    </row>
    <row r="6" spans="1:10" ht="12.75">
      <c r="A6" s="25" t="s">
        <v>101</v>
      </c>
      <c r="B6" s="93">
        <v>45586</v>
      </c>
      <c r="C6" s="26">
        <v>32142</v>
      </c>
      <c r="D6" s="27">
        <v>9092</v>
      </c>
      <c r="E6" s="27">
        <v>47312</v>
      </c>
      <c r="F6" s="27">
        <v>42703</v>
      </c>
      <c r="G6" s="27">
        <v>14314</v>
      </c>
      <c r="H6" s="27">
        <v>4585</v>
      </c>
      <c r="I6" s="48">
        <v>1274</v>
      </c>
      <c r="J6" s="49">
        <f t="shared" si="0"/>
        <v>197008</v>
      </c>
    </row>
    <row r="7" spans="1:10" ht="12.75">
      <c r="A7" s="29" t="s">
        <v>81</v>
      </c>
      <c r="B7" s="94">
        <v>46300</v>
      </c>
      <c r="C7" s="30">
        <v>33929</v>
      </c>
      <c r="D7" s="31">
        <v>5386</v>
      </c>
      <c r="E7" s="31">
        <v>23251</v>
      </c>
      <c r="F7" s="31">
        <v>46580</v>
      </c>
      <c r="G7" s="31">
        <v>17222</v>
      </c>
      <c r="H7" s="31">
        <v>5665</v>
      </c>
      <c r="I7" s="50">
        <v>2121</v>
      </c>
      <c r="J7" s="51">
        <f t="shared" si="0"/>
        <v>180454</v>
      </c>
    </row>
    <row r="8" spans="1:10" ht="12.75">
      <c r="A8" s="29" t="s">
        <v>83</v>
      </c>
      <c r="B8" s="94">
        <v>18141</v>
      </c>
      <c r="C8" s="30">
        <v>14327</v>
      </c>
      <c r="D8" s="31">
        <v>847</v>
      </c>
      <c r="E8" s="31">
        <v>5914</v>
      </c>
      <c r="F8" s="31">
        <v>30014</v>
      </c>
      <c r="G8" s="31">
        <v>15799</v>
      </c>
      <c r="H8" s="31">
        <v>3032</v>
      </c>
      <c r="I8" s="50">
        <v>631</v>
      </c>
      <c r="J8" s="51">
        <f t="shared" si="0"/>
        <v>88705</v>
      </c>
    </row>
    <row r="9" spans="1:10" ht="13.5" thickBot="1">
      <c r="A9" s="33" t="s">
        <v>80</v>
      </c>
      <c r="B9" s="95">
        <v>5384</v>
      </c>
      <c r="C9" s="34">
        <v>2591</v>
      </c>
      <c r="D9" s="35">
        <v>363</v>
      </c>
      <c r="E9" s="35">
        <v>6447</v>
      </c>
      <c r="F9" s="35">
        <v>11889</v>
      </c>
      <c r="G9" s="35">
        <v>4357</v>
      </c>
      <c r="H9" s="35">
        <v>892</v>
      </c>
      <c r="I9" s="52">
        <v>162</v>
      </c>
      <c r="J9" s="96">
        <f t="shared" si="0"/>
        <v>32085</v>
      </c>
    </row>
    <row r="10" spans="1:10" s="21" customFormat="1" ht="13.5" thickBot="1">
      <c r="A10" s="17" t="s">
        <v>1</v>
      </c>
      <c r="B10" s="97">
        <f aca="true" t="shared" si="1" ref="B10:I10">SUM(B6:B9)</f>
        <v>115411</v>
      </c>
      <c r="C10" s="23">
        <f t="shared" si="1"/>
        <v>82989</v>
      </c>
      <c r="D10" s="23">
        <f t="shared" si="1"/>
        <v>15688</v>
      </c>
      <c r="E10" s="23">
        <f t="shared" si="1"/>
        <v>82924</v>
      </c>
      <c r="F10" s="23">
        <f t="shared" si="1"/>
        <v>131186</v>
      </c>
      <c r="G10" s="23">
        <f t="shared" si="1"/>
        <v>51692</v>
      </c>
      <c r="H10" s="23">
        <f t="shared" si="1"/>
        <v>14174</v>
      </c>
      <c r="I10" s="90">
        <f t="shared" si="1"/>
        <v>4188</v>
      </c>
      <c r="J10" s="98">
        <f t="shared" si="0"/>
        <v>498252</v>
      </c>
    </row>
    <row r="11" spans="1:10" ht="12.75">
      <c r="A11" s="25" t="s">
        <v>97</v>
      </c>
      <c r="B11" s="93">
        <v>32686</v>
      </c>
      <c r="C11" s="26">
        <v>8169</v>
      </c>
      <c r="D11" s="27">
        <v>2852</v>
      </c>
      <c r="E11" s="27">
        <v>13297</v>
      </c>
      <c r="F11" s="27">
        <v>15780</v>
      </c>
      <c r="G11" s="27">
        <v>8390</v>
      </c>
      <c r="H11" s="27">
        <v>3251</v>
      </c>
      <c r="I11" s="48">
        <v>762</v>
      </c>
      <c r="J11" s="99">
        <f t="shared" si="0"/>
        <v>85187</v>
      </c>
    </row>
    <row r="12" spans="1:10" ht="12.75">
      <c r="A12" s="29" t="s">
        <v>98</v>
      </c>
      <c r="B12" s="94">
        <v>6755</v>
      </c>
      <c r="C12" s="30">
        <v>3853</v>
      </c>
      <c r="D12" s="31">
        <v>151</v>
      </c>
      <c r="E12" s="31">
        <v>1529</v>
      </c>
      <c r="F12" s="31">
        <v>5668</v>
      </c>
      <c r="G12" s="31">
        <v>4913</v>
      </c>
      <c r="H12" s="31">
        <v>1283</v>
      </c>
      <c r="I12" s="50">
        <v>540</v>
      </c>
      <c r="J12" s="51">
        <f t="shared" si="0"/>
        <v>24692</v>
      </c>
    </row>
    <row r="13" spans="1:10" ht="12.75">
      <c r="A13" s="29" t="s">
        <v>84</v>
      </c>
      <c r="B13" s="94">
        <v>7074</v>
      </c>
      <c r="C13" s="30">
        <v>1805</v>
      </c>
      <c r="D13" s="31">
        <v>175</v>
      </c>
      <c r="E13" s="31">
        <v>2104</v>
      </c>
      <c r="F13" s="31">
        <v>5858</v>
      </c>
      <c r="G13" s="31">
        <v>5819</v>
      </c>
      <c r="H13" s="31">
        <v>1299</v>
      </c>
      <c r="I13" s="50">
        <v>334</v>
      </c>
      <c r="J13" s="51">
        <f t="shared" si="0"/>
        <v>24468</v>
      </c>
    </row>
    <row r="14" spans="1:10" ht="12.75">
      <c r="A14" s="29" t="s">
        <v>102</v>
      </c>
      <c r="B14" s="94">
        <v>4079</v>
      </c>
      <c r="C14" s="30">
        <v>1501</v>
      </c>
      <c r="D14" s="31">
        <v>399</v>
      </c>
      <c r="E14" s="31">
        <v>2588</v>
      </c>
      <c r="F14" s="31">
        <v>4984</v>
      </c>
      <c r="G14" s="31">
        <v>2511</v>
      </c>
      <c r="H14" s="31">
        <v>1026</v>
      </c>
      <c r="I14" s="50">
        <v>261</v>
      </c>
      <c r="J14" s="51">
        <f t="shared" si="0"/>
        <v>17349</v>
      </c>
    </row>
    <row r="15" spans="1:10" ht="12.75">
      <c r="A15" s="29" t="s">
        <v>104</v>
      </c>
      <c r="B15" s="94">
        <v>12302</v>
      </c>
      <c r="C15" s="30">
        <v>20783</v>
      </c>
      <c r="D15" s="31">
        <v>290</v>
      </c>
      <c r="E15" s="31">
        <v>3094</v>
      </c>
      <c r="F15" s="31">
        <v>16185</v>
      </c>
      <c r="G15" s="31">
        <v>15458</v>
      </c>
      <c r="H15" s="31">
        <v>1944</v>
      </c>
      <c r="I15" s="50">
        <v>270</v>
      </c>
      <c r="J15" s="51">
        <f t="shared" si="0"/>
        <v>70326</v>
      </c>
    </row>
    <row r="16" spans="1:10" ht="13.5" thickBot="1">
      <c r="A16" s="29" t="s">
        <v>85</v>
      </c>
      <c r="B16" s="94">
        <v>1027</v>
      </c>
      <c r="C16" s="30">
        <v>464</v>
      </c>
      <c r="D16" s="31">
        <v>28</v>
      </c>
      <c r="E16" s="31">
        <v>298</v>
      </c>
      <c r="F16" s="31">
        <v>702</v>
      </c>
      <c r="G16" s="31">
        <v>4388</v>
      </c>
      <c r="H16" s="31">
        <v>1210</v>
      </c>
      <c r="I16" s="50">
        <v>55</v>
      </c>
      <c r="J16" s="96">
        <f t="shared" si="0"/>
        <v>8172</v>
      </c>
    </row>
    <row r="17" spans="1:10" ht="13.5" thickBot="1">
      <c r="A17" s="33" t="s">
        <v>86</v>
      </c>
      <c r="B17" s="95">
        <v>6168</v>
      </c>
      <c r="C17" s="34">
        <v>6923</v>
      </c>
      <c r="D17" s="35">
        <v>231</v>
      </c>
      <c r="E17" s="35">
        <v>2788</v>
      </c>
      <c r="F17" s="35">
        <v>9618</v>
      </c>
      <c r="G17" s="35">
        <v>6525</v>
      </c>
      <c r="H17" s="35">
        <v>910</v>
      </c>
      <c r="I17" s="52">
        <v>140</v>
      </c>
      <c r="J17" s="100">
        <f t="shared" si="0"/>
        <v>33303</v>
      </c>
    </row>
    <row r="18" spans="1:10" s="21" customFormat="1" ht="26.25" thickBot="1">
      <c r="A18" s="37" t="s">
        <v>2</v>
      </c>
      <c r="B18" s="101">
        <f aca="true" t="shared" si="2" ref="B18:I18">SUM(B11:B17)</f>
        <v>70091</v>
      </c>
      <c r="C18" s="102">
        <f t="shared" si="2"/>
        <v>43498</v>
      </c>
      <c r="D18" s="23">
        <f t="shared" si="2"/>
        <v>4126</v>
      </c>
      <c r="E18" s="23">
        <f t="shared" si="2"/>
        <v>25698</v>
      </c>
      <c r="F18" s="23">
        <f t="shared" si="2"/>
        <v>58795</v>
      </c>
      <c r="G18" s="23">
        <f t="shared" si="2"/>
        <v>48004</v>
      </c>
      <c r="H18" s="23">
        <f t="shared" si="2"/>
        <v>10923</v>
      </c>
      <c r="I18" s="90">
        <f t="shared" si="2"/>
        <v>2362</v>
      </c>
      <c r="J18" s="103">
        <f t="shared" si="0"/>
        <v>263497</v>
      </c>
    </row>
    <row r="19" spans="1:10" ht="12.75">
      <c r="A19" s="25" t="s">
        <v>3</v>
      </c>
      <c r="B19" s="93">
        <v>20042</v>
      </c>
      <c r="C19" s="26">
        <v>8441</v>
      </c>
      <c r="D19" s="27">
        <v>330</v>
      </c>
      <c r="E19" s="27">
        <v>6011</v>
      </c>
      <c r="F19" s="27">
        <v>12560</v>
      </c>
      <c r="G19" s="27">
        <v>9782</v>
      </c>
      <c r="H19" s="27">
        <v>4060</v>
      </c>
      <c r="I19" s="48">
        <v>545</v>
      </c>
      <c r="J19" s="99">
        <f t="shared" si="0"/>
        <v>61771</v>
      </c>
    </row>
    <row r="20" spans="1:10" ht="12.75">
      <c r="A20" s="29" t="s">
        <v>10</v>
      </c>
      <c r="B20" s="94">
        <v>8957</v>
      </c>
      <c r="C20" s="30">
        <v>3175</v>
      </c>
      <c r="D20" s="31">
        <v>99</v>
      </c>
      <c r="E20" s="31">
        <v>3847</v>
      </c>
      <c r="F20" s="31">
        <v>4581</v>
      </c>
      <c r="G20" s="31">
        <v>4456</v>
      </c>
      <c r="H20" s="31">
        <v>1281</v>
      </c>
      <c r="I20" s="50">
        <v>86</v>
      </c>
      <c r="J20" s="51">
        <f t="shared" si="0"/>
        <v>26482</v>
      </c>
    </row>
    <row r="21" spans="1:10" ht="12.75">
      <c r="A21" s="29" t="s">
        <v>103</v>
      </c>
      <c r="B21" s="94">
        <v>16980</v>
      </c>
      <c r="C21" s="30">
        <v>7536</v>
      </c>
      <c r="D21" s="31">
        <v>624</v>
      </c>
      <c r="E21" s="31">
        <v>6173</v>
      </c>
      <c r="F21" s="31">
        <v>17995</v>
      </c>
      <c r="G21" s="31">
        <v>18215</v>
      </c>
      <c r="H21" s="31">
        <v>6623</v>
      </c>
      <c r="I21" s="50">
        <v>566</v>
      </c>
      <c r="J21" s="51">
        <f t="shared" si="0"/>
        <v>74712</v>
      </c>
    </row>
    <row r="22" spans="1:10" ht="12.75">
      <c r="A22" s="29" t="s">
        <v>105</v>
      </c>
      <c r="B22" s="94">
        <v>1063</v>
      </c>
      <c r="C22" s="30">
        <v>416</v>
      </c>
      <c r="D22" s="31">
        <v>129</v>
      </c>
      <c r="E22" s="31">
        <v>1108</v>
      </c>
      <c r="F22" s="31">
        <v>2389</v>
      </c>
      <c r="G22" s="31">
        <v>4047</v>
      </c>
      <c r="H22" s="31">
        <v>98</v>
      </c>
      <c r="I22" s="50">
        <v>15</v>
      </c>
      <c r="J22" s="51">
        <f t="shared" si="0"/>
        <v>9265</v>
      </c>
    </row>
    <row r="23" spans="1:10" ht="13.5" thickBot="1">
      <c r="A23" s="33" t="s">
        <v>106</v>
      </c>
      <c r="B23" s="95">
        <v>2992</v>
      </c>
      <c r="C23" s="34">
        <v>1127</v>
      </c>
      <c r="D23" s="35">
        <v>15</v>
      </c>
      <c r="E23" s="35">
        <v>1932</v>
      </c>
      <c r="F23" s="35">
        <v>3176</v>
      </c>
      <c r="G23" s="35">
        <v>1391</v>
      </c>
      <c r="H23" s="35">
        <v>160</v>
      </c>
      <c r="I23" s="52">
        <v>18</v>
      </c>
      <c r="J23" s="96">
        <f t="shared" si="0"/>
        <v>10811</v>
      </c>
    </row>
    <row r="24" spans="1:10" ht="13.5" thickBot="1">
      <c r="A24" s="17" t="s">
        <v>79</v>
      </c>
      <c r="B24" s="45">
        <f aca="true" t="shared" si="3" ref="B24:I24">SUM(B19:B23)</f>
        <v>50034</v>
      </c>
      <c r="C24" s="22">
        <f t="shared" si="3"/>
        <v>20695</v>
      </c>
      <c r="D24" s="23">
        <f t="shared" si="3"/>
        <v>1197</v>
      </c>
      <c r="E24" s="23">
        <f t="shared" si="3"/>
        <v>19071</v>
      </c>
      <c r="F24" s="23">
        <f t="shared" si="3"/>
        <v>40701</v>
      </c>
      <c r="G24" s="23">
        <f t="shared" si="3"/>
        <v>37891</v>
      </c>
      <c r="H24" s="23">
        <f t="shared" si="3"/>
        <v>12222</v>
      </c>
      <c r="I24" s="90">
        <f t="shared" si="3"/>
        <v>1230</v>
      </c>
      <c r="J24" s="98">
        <f t="shared" si="0"/>
        <v>183041</v>
      </c>
    </row>
    <row r="25" spans="1:10" ht="12.75">
      <c r="A25" s="25" t="s">
        <v>99</v>
      </c>
      <c r="B25" s="93">
        <v>19798</v>
      </c>
      <c r="C25" s="26">
        <v>24649</v>
      </c>
      <c r="D25" s="27">
        <v>1195</v>
      </c>
      <c r="E25" s="27">
        <v>7692</v>
      </c>
      <c r="F25" s="27">
        <v>11761</v>
      </c>
      <c r="G25" s="27">
        <v>7145</v>
      </c>
      <c r="H25" s="27">
        <v>3894</v>
      </c>
      <c r="I25" s="48">
        <v>761</v>
      </c>
      <c r="J25" s="99">
        <f t="shared" si="0"/>
        <v>76895</v>
      </c>
    </row>
    <row r="26" spans="1:10" ht="12.75">
      <c r="A26" s="29" t="s">
        <v>73</v>
      </c>
      <c r="B26" s="94">
        <v>19529</v>
      </c>
      <c r="C26" s="30">
        <v>10446</v>
      </c>
      <c r="D26" s="31">
        <v>3819</v>
      </c>
      <c r="E26" s="31">
        <v>11950</v>
      </c>
      <c r="F26" s="31">
        <v>14830</v>
      </c>
      <c r="G26" s="31">
        <v>8511</v>
      </c>
      <c r="H26" s="31">
        <v>3431</v>
      </c>
      <c r="I26" s="50">
        <v>610</v>
      </c>
      <c r="J26" s="51">
        <f t="shared" si="0"/>
        <v>73126</v>
      </c>
    </row>
    <row r="27" spans="1:10" ht="13.5" thickBot="1">
      <c r="A27" s="33" t="s">
        <v>107</v>
      </c>
      <c r="B27" s="95">
        <v>2260</v>
      </c>
      <c r="C27" s="34">
        <v>3730</v>
      </c>
      <c r="D27" s="35">
        <v>29</v>
      </c>
      <c r="E27" s="35">
        <v>300</v>
      </c>
      <c r="F27" s="35">
        <v>1884</v>
      </c>
      <c r="G27" s="35">
        <v>1916</v>
      </c>
      <c r="H27" s="35">
        <v>1425</v>
      </c>
      <c r="I27" s="52">
        <v>221</v>
      </c>
      <c r="J27" s="96">
        <f t="shared" si="0"/>
        <v>11765</v>
      </c>
    </row>
    <row r="28" spans="1:10" s="21" customFormat="1" ht="13.5" thickBot="1">
      <c r="A28" s="17" t="s">
        <v>78</v>
      </c>
      <c r="B28" s="45">
        <f aca="true" t="shared" si="4" ref="B28:I28">SUM(B25:B27)</f>
        <v>41587</v>
      </c>
      <c r="C28" s="23">
        <f t="shared" si="4"/>
        <v>38825</v>
      </c>
      <c r="D28" s="23">
        <f t="shared" si="4"/>
        <v>5043</v>
      </c>
      <c r="E28" s="23">
        <f t="shared" si="4"/>
        <v>19942</v>
      </c>
      <c r="F28" s="23">
        <f t="shared" si="4"/>
        <v>28475</v>
      </c>
      <c r="G28" s="23">
        <f t="shared" si="4"/>
        <v>17572</v>
      </c>
      <c r="H28" s="23">
        <f t="shared" si="4"/>
        <v>8750</v>
      </c>
      <c r="I28" s="24">
        <f t="shared" si="4"/>
        <v>1592</v>
      </c>
      <c r="J28" s="104">
        <f t="shared" si="0"/>
        <v>161786</v>
      </c>
    </row>
    <row r="29" spans="1:10" ht="12.75">
      <c r="A29" s="25" t="s">
        <v>82</v>
      </c>
      <c r="B29" s="93">
        <v>14695</v>
      </c>
      <c r="C29" s="26">
        <v>10859</v>
      </c>
      <c r="D29" s="27">
        <v>333</v>
      </c>
      <c r="E29" s="27">
        <v>4323</v>
      </c>
      <c r="F29" s="27">
        <v>10624</v>
      </c>
      <c r="G29" s="27">
        <v>7290</v>
      </c>
      <c r="H29" s="27">
        <v>2496</v>
      </c>
      <c r="I29" s="48">
        <v>746</v>
      </c>
      <c r="J29" s="99">
        <f t="shared" si="0"/>
        <v>51366</v>
      </c>
    </row>
    <row r="30" spans="1:10" ht="12.75">
      <c r="A30" s="29" t="s">
        <v>87</v>
      </c>
      <c r="B30" s="94">
        <v>6389</v>
      </c>
      <c r="C30" s="30">
        <v>3315</v>
      </c>
      <c r="D30" s="31">
        <v>265</v>
      </c>
      <c r="E30" s="31">
        <v>2618</v>
      </c>
      <c r="F30" s="31">
        <v>5810</v>
      </c>
      <c r="G30" s="31">
        <v>6885</v>
      </c>
      <c r="H30" s="31">
        <v>2145</v>
      </c>
      <c r="I30" s="50">
        <v>385</v>
      </c>
      <c r="J30" s="51">
        <f t="shared" si="0"/>
        <v>27812</v>
      </c>
    </row>
    <row r="31" spans="1:10" ht="12.75">
      <c r="A31" s="29" t="s">
        <v>108</v>
      </c>
      <c r="B31" s="94">
        <v>5925</v>
      </c>
      <c r="C31" s="30">
        <v>2302</v>
      </c>
      <c r="D31" s="31">
        <v>230</v>
      </c>
      <c r="E31" s="31">
        <v>3050</v>
      </c>
      <c r="F31" s="31">
        <v>6254</v>
      </c>
      <c r="G31" s="31">
        <v>3135</v>
      </c>
      <c r="H31" s="31">
        <v>1015</v>
      </c>
      <c r="I31" s="50">
        <v>184</v>
      </c>
      <c r="J31" s="51">
        <f t="shared" si="0"/>
        <v>22095</v>
      </c>
    </row>
    <row r="32" spans="1:10" ht="13.5" thickBot="1">
      <c r="A32" s="33" t="s">
        <v>109</v>
      </c>
      <c r="B32" s="95">
        <v>4404</v>
      </c>
      <c r="C32" s="34">
        <v>723</v>
      </c>
      <c r="D32" s="35">
        <v>45</v>
      </c>
      <c r="E32" s="35">
        <v>1006</v>
      </c>
      <c r="F32" s="35">
        <v>3428</v>
      </c>
      <c r="G32" s="35">
        <v>2362</v>
      </c>
      <c r="H32" s="35">
        <v>752</v>
      </c>
      <c r="I32" s="52">
        <v>75</v>
      </c>
      <c r="J32" s="96">
        <f t="shared" si="0"/>
        <v>12795</v>
      </c>
    </row>
    <row r="33" spans="1:10" s="21" customFormat="1" ht="13.5" thickBot="1">
      <c r="A33" s="37" t="s">
        <v>4</v>
      </c>
      <c r="B33" s="45">
        <f aca="true" t="shared" si="5" ref="B33:I33">SUM(B29:B32)</f>
        <v>31413</v>
      </c>
      <c r="C33" s="23">
        <f t="shared" si="5"/>
        <v>17199</v>
      </c>
      <c r="D33" s="23">
        <f t="shared" si="5"/>
        <v>873</v>
      </c>
      <c r="E33" s="23">
        <f t="shared" si="5"/>
        <v>10997</v>
      </c>
      <c r="F33" s="23">
        <f t="shared" si="5"/>
        <v>26116</v>
      </c>
      <c r="G33" s="23">
        <f t="shared" si="5"/>
        <v>19672</v>
      </c>
      <c r="H33" s="23">
        <f t="shared" si="5"/>
        <v>6408</v>
      </c>
      <c r="I33" s="24">
        <f t="shared" si="5"/>
        <v>1390</v>
      </c>
      <c r="J33" s="56">
        <f t="shared" si="0"/>
        <v>114068</v>
      </c>
    </row>
    <row r="34" spans="1:10" s="21" customFormat="1" ht="13.5" thickBot="1">
      <c r="A34" s="17" t="s">
        <v>5</v>
      </c>
      <c r="B34" s="105">
        <f aca="true" t="shared" si="6" ref="B34:I34">B5+B10+B18+B24+B28+B33</f>
        <v>349567</v>
      </c>
      <c r="C34" s="100">
        <f t="shared" si="6"/>
        <v>237207</v>
      </c>
      <c r="D34" s="100">
        <f t="shared" si="6"/>
        <v>32195</v>
      </c>
      <c r="E34" s="100">
        <f t="shared" si="6"/>
        <v>187813</v>
      </c>
      <c r="F34" s="100">
        <f t="shared" si="6"/>
        <v>313445</v>
      </c>
      <c r="G34" s="100">
        <f t="shared" si="6"/>
        <v>184822</v>
      </c>
      <c r="H34" s="100">
        <f t="shared" si="6"/>
        <v>59046</v>
      </c>
      <c r="I34" s="55">
        <f t="shared" si="6"/>
        <v>13350</v>
      </c>
      <c r="J34" s="91">
        <f t="shared" si="0"/>
        <v>1377445</v>
      </c>
    </row>
  </sheetData>
  <sheetProtection/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U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57421875" style="57" customWidth="1"/>
    <col min="2" max="2" width="8.7109375" style="57" bestFit="1" customWidth="1"/>
    <col min="3" max="3" width="5.00390625" style="57" bestFit="1" customWidth="1"/>
    <col min="4" max="4" width="7.7109375" style="57" bestFit="1" customWidth="1"/>
    <col min="5" max="5" width="6.28125" style="57" bestFit="1" customWidth="1"/>
    <col min="6" max="7" width="6.8515625" style="57" bestFit="1" customWidth="1"/>
    <col min="8" max="8" width="9.00390625" style="57" bestFit="1" customWidth="1"/>
    <col min="9" max="10" width="8.00390625" style="57" bestFit="1" customWidth="1"/>
    <col min="11" max="11" width="7.140625" style="57" bestFit="1" customWidth="1"/>
    <col min="12" max="12" width="7.7109375" style="57" bestFit="1" customWidth="1"/>
    <col min="13" max="13" width="6.8515625" style="57" bestFit="1" customWidth="1"/>
    <col min="14" max="14" width="9.00390625" style="57" bestFit="1" customWidth="1"/>
    <col min="15" max="16" width="8.00390625" style="57" bestFit="1" customWidth="1"/>
    <col min="17" max="17" width="7.421875" style="57" bestFit="1" customWidth="1"/>
    <col min="18" max="18" width="6.28125" style="57" bestFit="1" customWidth="1"/>
    <col min="19" max="19" width="7.7109375" style="57" bestFit="1" customWidth="1"/>
    <col min="20" max="20" width="6.8515625" style="57" bestFit="1" customWidth="1"/>
    <col min="21" max="21" width="9.00390625" style="57" bestFit="1" customWidth="1"/>
    <col min="22" max="16384" width="9.140625" style="57" customWidth="1"/>
  </cols>
  <sheetData>
    <row r="1" spans="1:15" ht="18.75" customHeight="1">
      <c r="A1" s="5" t="s">
        <v>162</v>
      </c>
      <c r="I1" s="106"/>
      <c r="O1" s="106"/>
    </row>
    <row r="2" s="13" customFormat="1" ht="12.75">
      <c r="A2" s="16" t="s">
        <v>9</v>
      </c>
    </row>
    <row r="3" ht="9.75" customHeight="1" thickBot="1">
      <c r="N3" s="106"/>
    </row>
    <row r="4" spans="1:21" s="63" customFormat="1" ht="87" customHeight="1" thickBot="1">
      <c r="A4" s="84" t="s">
        <v>70</v>
      </c>
      <c r="B4" s="107" t="s">
        <v>30</v>
      </c>
      <c r="C4" s="108" t="s">
        <v>31</v>
      </c>
      <c r="D4" s="108" t="s">
        <v>32</v>
      </c>
      <c r="E4" s="108" t="s">
        <v>14</v>
      </c>
      <c r="F4" s="108" t="s">
        <v>15</v>
      </c>
      <c r="G4" s="109" t="s">
        <v>16</v>
      </c>
      <c r="H4" s="110" t="s">
        <v>100</v>
      </c>
      <c r="I4" s="111" t="s">
        <v>66</v>
      </c>
      <c r="J4" s="108" t="s">
        <v>33</v>
      </c>
      <c r="K4" s="108" t="s">
        <v>34</v>
      </c>
      <c r="L4" s="108" t="s">
        <v>15</v>
      </c>
      <c r="M4" s="112" t="s">
        <v>35</v>
      </c>
      <c r="N4" s="113" t="s">
        <v>100</v>
      </c>
      <c r="O4" s="111" t="s">
        <v>65</v>
      </c>
      <c r="P4" s="114" t="s">
        <v>36</v>
      </c>
      <c r="Q4" s="114" t="s">
        <v>37</v>
      </c>
      <c r="R4" s="115" t="s">
        <v>38</v>
      </c>
      <c r="S4" s="115" t="s">
        <v>15</v>
      </c>
      <c r="T4" s="116" t="s">
        <v>39</v>
      </c>
      <c r="U4" s="113" t="s">
        <v>100</v>
      </c>
    </row>
    <row r="5" spans="1:21" s="63" customFormat="1" ht="13.5" thickBot="1">
      <c r="A5" s="17" t="s">
        <v>77</v>
      </c>
      <c r="B5" s="68">
        <v>115644</v>
      </c>
      <c r="C5" s="117">
        <v>126</v>
      </c>
      <c r="D5" s="117">
        <v>38769</v>
      </c>
      <c r="E5" s="117">
        <v>114</v>
      </c>
      <c r="F5" s="117">
        <v>896</v>
      </c>
      <c r="G5" s="83">
        <v>1252</v>
      </c>
      <c r="H5" s="118">
        <f>SUM(B5:G5)</f>
        <v>156801</v>
      </c>
      <c r="I5" s="68">
        <v>41031</v>
      </c>
      <c r="J5" s="117">
        <v>97272</v>
      </c>
      <c r="K5" s="117">
        <v>1626</v>
      </c>
      <c r="L5" s="117">
        <v>13444</v>
      </c>
      <c r="M5" s="83">
        <v>3428</v>
      </c>
      <c r="N5" s="118">
        <f>SUM(I5:M5)</f>
        <v>156801</v>
      </c>
      <c r="O5" s="119">
        <v>41031</v>
      </c>
      <c r="P5" s="117">
        <v>53609</v>
      </c>
      <c r="Q5" s="117">
        <v>43594</v>
      </c>
      <c r="R5" s="117">
        <v>908</v>
      </c>
      <c r="S5" s="117">
        <v>13642</v>
      </c>
      <c r="T5" s="83">
        <v>4017</v>
      </c>
      <c r="U5" s="118">
        <f>SUM(O5:T5)</f>
        <v>156801</v>
      </c>
    </row>
    <row r="6" spans="1:21" ht="12.75">
      <c r="A6" s="25" t="s">
        <v>101</v>
      </c>
      <c r="B6" s="71">
        <v>151238</v>
      </c>
      <c r="C6" s="120">
        <v>184</v>
      </c>
      <c r="D6" s="120">
        <v>43394</v>
      </c>
      <c r="E6" s="120">
        <v>370</v>
      </c>
      <c r="F6" s="120">
        <v>994</v>
      </c>
      <c r="G6" s="121">
        <v>828</v>
      </c>
      <c r="H6" s="74">
        <f>SUM(B6:G6)</f>
        <v>197008</v>
      </c>
      <c r="I6" s="71">
        <v>45586</v>
      </c>
      <c r="J6" s="120">
        <v>119838</v>
      </c>
      <c r="K6" s="120">
        <v>4758</v>
      </c>
      <c r="L6" s="120">
        <v>23831</v>
      </c>
      <c r="M6" s="121">
        <v>2995</v>
      </c>
      <c r="N6" s="74">
        <f>SUM(I6:M6)</f>
        <v>197008</v>
      </c>
      <c r="O6" s="122">
        <v>45586</v>
      </c>
      <c r="P6" s="120">
        <v>82484</v>
      </c>
      <c r="Q6" s="120">
        <v>38757</v>
      </c>
      <c r="R6" s="120">
        <v>1829</v>
      </c>
      <c r="S6" s="120">
        <v>23831</v>
      </c>
      <c r="T6" s="121">
        <v>4521</v>
      </c>
      <c r="U6" s="74">
        <f>SUM(O6:T6)</f>
        <v>197008</v>
      </c>
    </row>
    <row r="7" spans="1:21" ht="12.75">
      <c r="A7" s="29" t="s">
        <v>81</v>
      </c>
      <c r="B7" s="75">
        <v>134069</v>
      </c>
      <c r="C7" s="123">
        <v>85</v>
      </c>
      <c r="D7" s="123">
        <v>42684</v>
      </c>
      <c r="E7" s="123">
        <v>496</v>
      </c>
      <c r="F7" s="123">
        <v>1531</v>
      </c>
      <c r="G7" s="124">
        <v>1589</v>
      </c>
      <c r="H7" s="78">
        <f>SUM(B7:G7)</f>
        <v>180454</v>
      </c>
      <c r="I7" s="75">
        <v>46300</v>
      </c>
      <c r="J7" s="123">
        <v>108539</v>
      </c>
      <c r="K7" s="123">
        <v>8376</v>
      </c>
      <c r="L7" s="123">
        <v>15980</v>
      </c>
      <c r="M7" s="124">
        <v>1259</v>
      </c>
      <c r="N7" s="78">
        <f>SUM(I7:M7)</f>
        <v>180454</v>
      </c>
      <c r="O7" s="125">
        <v>46300</v>
      </c>
      <c r="P7" s="123">
        <v>87355</v>
      </c>
      <c r="Q7" s="123">
        <v>26292</v>
      </c>
      <c r="R7" s="123">
        <v>655</v>
      </c>
      <c r="S7" s="123">
        <v>15980</v>
      </c>
      <c r="T7" s="124">
        <v>3872</v>
      </c>
      <c r="U7" s="78">
        <f>SUM(O7:T7)</f>
        <v>180454</v>
      </c>
    </row>
    <row r="8" spans="1:21" ht="12.75">
      <c r="A8" s="29" t="s">
        <v>83</v>
      </c>
      <c r="B8" s="75">
        <v>70538</v>
      </c>
      <c r="C8" s="123">
        <v>26</v>
      </c>
      <c r="D8" s="123">
        <v>16610</v>
      </c>
      <c r="E8" s="123">
        <v>478</v>
      </c>
      <c r="F8" s="123">
        <v>895</v>
      </c>
      <c r="G8" s="124">
        <v>158</v>
      </c>
      <c r="H8" s="78">
        <f>SUM(B8:G8)</f>
        <v>88705</v>
      </c>
      <c r="I8" s="75">
        <v>18141</v>
      </c>
      <c r="J8" s="123">
        <v>47642</v>
      </c>
      <c r="K8" s="123">
        <v>10957</v>
      </c>
      <c r="L8" s="123">
        <v>10826</v>
      </c>
      <c r="M8" s="124">
        <v>1139</v>
      </c>
      <c r="N8" s="78">
        <f>SUM(I8:M8)</f>
        <v>88705</v>
      </c>
      <c r="O8" s="125">
        <v>18141</v>
      </c>
      <c r="P8" s="123">
        <v>51934</v>
      </c>
      <c r="Q8" s="123">
        <v>6518</v>
      </c>
      <c r="R8" s="123">
        <v>16</v>
      </c>
      <c r="S8" s="123">
        <v>10826</v>
      </c>
      <c r="T8" s="124">
        <v>1270</v>
      </c>
      <c r="U8" s="78">
        <f>SUM(O8:T8)</f>
        <v>88705</v>
      </c>
    </row>
    <row r="9" spans="1:21" ht="13.5" thickBot="1">
      <c r="A9" s="33" t="s">
        <v>80</v>
      </c>
      <c r="B9" s="79">
        <v>26696</v>
      </c>
      <c r="C9" s="126">
        <v>5</v>
      </c>
      <c r="D9" s="126">
        <v>5035</v>
      </c>
      <c r="E9" s="126">
        <v>118</v>
      </c>
      <c r="F9" s="126">
        <v>194</v>
      </c>
      <c r="G9" s="127">
        <v>37</v>
      </c>
      <c r="H9" s="82">
        <f>SUM(B9:G9)</f>
        <v>32085</v>
      </c>
      <c r="I9" s="79">
        <v>5384</v>
      </c>
      <c r="J9" s="126">
        <v>20810</v>
      </c>
      <c r="K9" s="126">
        <v>4354</v>
      </c>
      <c r="L9" s="126">
        <v>1517</v>
      </c>
      <c r="M9" s="127">
        <v>20</v>
      </c>
      <c r="N9" s="82">
        <f>SUM(I9:M9)</f>
        <v>32085</v>
      </c>
      <c r="O9" s="128">
        <v>5384</v>
      </c>
      <c r="P9" s="126">
        <v>22432</v>
      </c>
      <c r="Q9" s="126">
        <v>2679</v>
      </c>
      <c r="R9" s="126">
        <v>9</v>
      </c>
      <c r="S9" s="126">
        <v>1517</v>
      </c>
      <c r="T9" s="127">
        <v>64</v>
      </c>
      <c r="U9" s="82">
        <f>SUM(O9:T9)</f>
        <v>32085</v>
      </c>
    </row>
    <row r="10" spans="1:21" s="63" customFormat="1" ht="13.5" thickBot="1">
      <c r="A10" s="17" t="s">
        <v>1</v>
      </c>
      <c r="B10" s="68">
        <f aca="true" t="shared" si="0" ref="B10:U10">SUM(B6:B9)</f>
        <v>382541</v>
      </c>
      <c r="C10" s="117">
        <f t="shared" si="0"/>
        <v>300</v>
      </c>
      <c r="D10" s="117">
        <f t="shared" si="0"/>
        <v>107723</v>
      </c>
      <c r="E10" s="117">
        <f t="shared" si="0"/>
        <v>1462</v>
      </c>
      <c r="F10" s="117">
        <f t="shared" si="0"/>
        <v>3614</v>
      </c>
      <c r="G10" s="83">
        <f t="shared" si="0"/>
        <v>2612</v>
      </c>
      <c r="H10" s="118">
        <f t="shared" si="0"/>
        <v>498252</v>
      </c>
      <c r="I10" s="68">
        <f t="shared" si="0"/>
        <v>115411</v>
      </c>
      <c r="J10" s="117">
        <f t="shared" si="0"/>
        <v>296829</v>
      </c>
      <c r="K10" s="117">
        <f t="shared" si="0"/>
        <v>28445</v>
      </c>
      <c r="L10" s="117">
        <f t="shared" si="0"/>
        <v>52154</v>
      </c>
      <c r="M10" s="83">
        <f t="shared" si="0"/>
        <v>5413</v>
      </c>
      <c r="N10" s="118">
        <f t="shared" si="0"/>
        <v>498252</v>
      </c>
      <c r="O10" s="119">
        <f t="shared" si="0"/>
        <v>115411</v>
      </c>
      <c r="P10" s="117">
        <f t="shared" si="0"/>
        <v>244205</v>
      </c>
      <c r="Q10" s="117">
        <f t="shared" si="0"/>
        <v>74246</v>
      </c>
      <c r="R10" s="117">
        <f t="shared" si="0"/>
        <v>2509</v>
      </c>
      <c r="S10" s="117">
        <f t="shared" si="0"/>
        <v>52154</v>
      </c>
      <c r="T10" s="83">
        <f t="shared" si="0"/>
        <v>9727</v>
      </c>
      <c r="U10" s="118">
        <f t="shared" si="0"/>
        <v>498252</v>
      </c>
    </row>
    <row r="11" spans="1:21" ht="12.75">
      <c r="A11" s="25" t="s">
        <v>97</v>
      </c>
      <c r="B11" s="71">
        <v>52465</v>
      </c>
      <c r="C11" s="120">
        <v>36</v>
      </c>
      <c r="D11" s="120">
        <v>26686</v>
      </c>
      <c r="E11" s="120">
        <v>268</v>
      </c>
      <c r="F11" s="120">
        <v>1959</v>
      </c>
      <c r="G11" s="121">
        <v>3773</v>
      </c>
      <c r="H11" s="74">
        <f aca="true" t="shared" si="1" ref="H11:H17">SUM(B11:G11)</f>
        <v>85187</v>
      </c>
      <c r="I11" s="71">
        <v>32686</v>
      </c>
      <c r="J11" s="120">
        <v>44074</v>
      </c>
      <c r="K11" s="120">
        <v>2789</v>
      </c>
      <c r="L11" s="120">
        <v>5240</v>
      </c>
      <c r="M11" s="121">
        <v>398</v>
      </c>
      <c r="N11" s="74">
        <f aca="true" t="shared" si="2" ref="N11:N17">SUM(I11:M11)</f>
        <v>85187</v>
      </c>
      <c r="O11" s="71">
        <v>32686</v>
      </c>
      <c r="P11" s="120">
        <v>32428</v>
      </c>
      <c r="Q11" s="120">
        <v>13380</v>
      </c>
      <c r="R11" s="120">
        <v>661</v>
      </c>
      <c r="S11" s="120">
        <v>5240</v>
      </c>
      <c r="T11" s="121">
        <v>792</v>
      </c>
      <c r="U11" s="74">
        <f aca="true" t="shared" si="3" ref="U11:U17">SUM(O11:T11)</f>
        <v>85187</v>
      </c>
    </row>
    <row r="12" spans="1:21" ht="12.75">
      <c r="A12" s="29" t="s">
        <v>98</v>
      </c>
      <c r="B12" s="75">
        <v>17934</v>
      </c>
      <c r="C12" s="123">
        <v>3</v>
      </c>
      <c r="D12" s="123">
        <v>4746</v>
      </c>
      <c r="E12" s="123">
        <v>587</v>
      </c>
      <c r="F12" s="123">
        <v>741</v>
      </c>
      <c r="G12" s="124">
        <v>681</v>
      </c>
      <c r="H12" s="78">
        <f t="shared" si="1"/>
        <v>24692</v>
      </c>
      <c r="I12" s="75">
        <v>6755</v>
      </c>
      <c r="J12" s="123">
        <v>13849</v>
      </c>
      <c r="K12" s="123">
        <v>919</v>
      </c>
      <c r="L12" s="123">
        <v>3120</v>
      </c>
      <c r="M12" s="124">
        <v>49</v>
      </c>
      <c r="N12" s="74">
        <f t="shared" si="2"/>
        <v>24692</v>
      </c>
      <c r="O12" s="75">
        <v>6755</v>
      </c>
      <c r="P12" s="123">
        <v>13486</v>
      </c>
      <c r="Q12" s="123">
        <v>1162</v>
      </c>
      <c r="R12" s="123">
        <v>11</v>
      </c>
      <c r="S12" s="123">
        <v>3120</v>
      </c>
      <c r="T12" s="124">
        <v>158</v>
      </c>
      <c r="U12" s="74">
        <f t="shared" si="3"/>
        <v>24692</v>
      </c>
    </row>
    <row r="13" spans="1:21" ht="12.75">
      <c r="A13" s="29" t="s">
        <v>84</v>
      </c>
      <c r="B13" s="75">
        <v>17384</v>
      </c>
      <c r="C13" s="123">
        <v>10</v>
      </c>
      <c r="D13" s="123">
        <v>4480</v>
      </c>
      <c r="E13" s="123">
        <v>456</v>
      </c>
      <c r="F13" s="123">
        <v>1237</v>
      </c>
      <c r="G13" s="124">
        <v>901</v>
      </c>
      <c r="H13" s="78">
        <f t="shared" si="1"/>
        <v>24468</v>
      </c>
      <c r="I13" s="75">
        <v>7074</v>
      </c>
      <c r="J13" s="123">
        <v>13939</v>
      </c>
      <c r="K13" s="123">
        <v>2551</v>
      </c>
      <c r="L13" s="123">
        <v>865</v>
      </c>
      <c r="M13" s="124">
        <v>39</v>
      </c>
      <c r="N13" s="74">
        <f t="shared" si="2"/>
        <v>24468</v>
      </c>
      <c r="O13" s="75">
        <v>7074</v>
      </c>
      <c r="P13" s="123">
        <v>15304</v>
      </c>
      <c r="Q13" s="123">
        <v>1149</v>
      </c>
      <c r="R13" s="123">
        <v>5</v>
      </c>
      <c r="S13" s="123">
        <v>865</v>
      </c>
      <c r="T13" s="124">
        <v>71</v>
      </c>
      <c r="U13" s="74">
        <f t="shared" si="3"/>
        <v>24468</v>
      </c>
    </row>
    <row r="14" spans="1:21" ht="12.75">
      <c r="A14" s="29" t="s">
        <v>102</v>
      </c>
      <c r="B14" s="75">
        <v>13267</v>
      </c>
      <c r="C14" s="123">
        <v>3</v>
      </c>
      <c r="D14" s="123">
        <v>3170</v>
      </c>
      <c r="E14" s="123">
        <v>312</v>
      </c>
      <c r="F14" s="123">
        <v>134</v>
      </c>
      <c r="G14" s="124">
        <v>463</v>
      </c>
      <c r="H14" s="78">
        <f t="shared" si="1"/>
        <v>17349</v>
      </c>
      <c r="I14" s="75">
        <v>4079</v>
      </c>
      <c r="J14" s="123">
        <v>9749</v>
      </c>
      <c r="K14" s="123">
        <v>2125</v>
      </c>
      <c r="L14" s="123">
        <v>1374</v>
      </c>
      <c r="M14" s="124">
        <v>22</v>
      </c>
      <c r="N14" s="74">
        <f t="shared" si="2"/>
        <v>17349</v>
      </c>
      <c r="O14" s="75">
        <v>4079</v>
      </c>
      <c r="P14" s="123">
        <v>11068</v>
      </c>
      <c r="Q14" s="123">
        <v>763</v>
      </c>
      <c r="R14" s="123">
        <v>7</v>
      </c>
      <c r="S14" s="123">
        <v>1374</v>
      </c>
      <c r="T14" s="124">
        <v>58</v>
      </c>
      <c r="U14" s="74">
        <f t="shared" si="3"/>
        <v>17349</v>
      </c>
    </row>
    <row r="15" spans="1:21" ht="12.75">
      <c r="A15" s="29" t="s">
        <v>104</v>
      </c>
      <c r="B15" s="75">
        <v>58011</v>
      </c>
      <c r="C15" s="123">
        <v>13</v>
      </c>
      <c r="D15" s="123">
        <v>11193</v>
      </c>
      <c r="E15" s="123">
        <v>516</v>
      </c>
      <c r="F15" s="123">
        <v>396</v>
      </c>
      <c r="G15" s="124">
        <v>197</v>
      </c>
      <c r="H15" s="78">
        <f t="shared" si="1"/>
        <v>70326</v>
      </c>
      <c r="I15" s="75">
        <v>12302</v>
      </c>
      <c r="J15" s="123">
        <v>54628</v>
      </c>
      <c r="K15" s="123">
        <v>2273</v>
      </c>
      <c r="L15" s="123">
        <v>1120</v>
      </c>
      <c r="M15" s="124">
        <v>3</v>
      </c>
      <c r="N15" s="74">
        <f t="shared" si="2"/>
        <v>70326</v>
      </c>
      <c r="O15" s="75">
        <v>12302</v>
      </c>
      <c r="P15" s="123">
        <v>55858</v>
      </c>
      <c r="Q15" s="123">
        <v>882</v>
      </c>
      <c r="R15" s="123">
        <v>6</v>
      </c>
      <c r="S15" s="123">
        <v>1120</v>
      </c>
      <c r="T15" s="124">
        <v>158</v>
      </c>
      <c r="U15" s="74">
        <f t="shared" si="3"/>
        <v>70326</v>
      </c>
    </row>
    <row r="16" spans="1:21" ht="12.75">
      <c r="A16" s="29" t="s">
        <v>85</v>
      </c>
      <c r="B16" s="75">
        <v>7124</v>
      </c>
      <c r="C16" s="123">
        <v>21</v>
      </c>
      <c r="D16" s="123">
        <v>931</v>
      </c>
      <c r="E16" s="123">
        <v>29</v>
      </c>
      <c r="F16" s="123">
        <v>66</v>
      </c>
      <c r="G16" s="124">
        <v>1</v>
      </c>
      <c r="H16" s="78">
        <f t="shared" si="1"/>
        <v>8172</v>
      </c>
      <c r="I16" s="75">
        <v>1027</v>
      </c>
      <c r="J16" s="123">
        <v>5768</v>
      </c>
      <c r="K16" s="123">
        <v>1069</v>
      </c>
      <c r="L16" s="123">
        <v>308</v>
      </c>
      <c r="M16" s="129">
        <v>0</v>
      </c>
      <c r="N16" s="74">
        <f t="shared" si="2"/>
        <v>8172</v>
      </c>
      <c r="O16" s="75">
        <v>1027</v>
      </c>
      <c r="P16" s="123">
        <v>6784</v>
      </c>
      <c r="Q16" s="123">
        <v>47</v>
      </c>
      <c r="R16" s="130">
        <v>0</v>
      </c>
      <c r="S16" s="123">
        <v>308</v>
      </c>
      <c r="T16" s="124">
        <v>6</v>
      </c>
      <c r="U16" s="74">
        <f t="shared" si="3"/>
        <v>8172</v>
      </c>
    </row>
    <row r="17" spans="1:21" ht="13.5" thickBot="1">
      <c r="A17" s="33" t="s">
        <v>86</v>
      </c>
      <c r="B17" s="79">
        <v>27130</v>
      </c>
      <c r="C17" s="126">
        <v>5</v>
      </c>
      <c r="D17" s="126">
        <v>5825</v>
      </c>
      <c r="E17" s="126">
        <v>69</v>
      </c>
      <c r="F17" s="126">
        <v>151</v>
      </c>
      <c r="G17" s="127">
        <v>123</v>
      </c>
      <c r="H17" s="78">
        <f t="shared" si="1"/>
        <v>33303</v>
      </c>
      <c r="I17" s="79">
        <v>6168</v>
      </c>
      <c r="J17" s="126">
        <v>21966</v>
      </c>
      <c r="K17" s="126">
        <v>2744</v>
      </c>
      <c r="L17" s="126">
        <v>2424</v>
      </c>
      <c r="M17" s="127">
        <v>1</v>
      </c>
      <c r="N17" s="74">
        <f t="shared" si="2"/>
        <v>33303</v>
      </c>
      <c r="O17" s="79">
        <v>6168</v>
      </c>
      <c r="P17" s="126">
        <v>23100</v>
      </c>
      <c r="Q17" s="126">
        <v>1603</v>
      </c>
      <c r="R17" s="126">
        <v>6</v>
      </c>
      <c r="S17" s="126">
        <v>2424</v>
      </c>
      <c r="T17" s="127">
        <v>2</v>
      </c>
      <c r="U17" s="74">
        <f t="shared" si="3"/>
        <v>33303</v>
      </c>
    </row>
    <row r="18" spans="1:21" s="63" customFormat="1" ht="26.25" thickBot="1">
      <c r="A18" s="37" t="s">
        <v>2</v>
      </c>
      <c r="B18" s="68">
        <f aca="true" t="shared" si="4" ref="B18:U18">SUM(B11:B17)</f>
        <v>193315</v>
      </c>
      <c r="C18" s="117">
        <f t="shared" si="4"/>
        <v>91</v>
      </c>
      <c r="D18" s="117">
        <f t="shared" si="4"/>
        <v>57031</v>
      </c>
      <c r="E18" s="117">
        <f t="shared" si="4"/>
        <v>2237</v>
      </c>
      <c r="F18" s="117">
        <f t="shared" si="4"/>
        <v>4684</v>
      </c>
      <c r="G18" s="83">
        <f t="shared" si="4"/>
        <v>6139</v>
      </c>
      <c r="H18" s="118">
        <f t="shared" si="4"/>
        <v>263497</v>
      </c>
      <c r="I18" s="68">
        <f t="shared" si="4"/>
        <v>70091</v>
      </c>
      <c r="J18" s="117">
        <f t="shared" si="4"/>
        <v>163973</v>
      </c>
      <c r="K18" s="117">
        <f t="shared" si="4"/>
        <v>14470</v>
      </c>
      <c r="L18" s="117">
        <f t="shared" si="4"/>
        <v>14451</v>
      </c>
      <c r="M18" s="83">
        <f t="shared" si="4"/>
        <v>512</v>
      </c>
      <c r="N18" s="118">
        <f t="shared" si="4"/>
        <v>263497</v>
      </c>
      <c r="O18" s="68">
        <f t="shared" si="4"/>
        <v>70091</v>
      </c>
      <c r="P18" s="117">
        <f t="shared" si="4"/>
        <v>158028</v>
      </c>
      <c r="Q18" s="117">
        <f t="shared" si="4"/>
        <v>18986</v>
      </c>
      <c r="R18" s="117">
        <f t="shared" si="4"/>
        <v>696</v>
      </c>
      <c r="S18" s="117">
        <f t="shared" si="4"/>
        <v>14451</v>
      </c>
      <c r="T18" s="83">
        <f t="shared" si="4"/>
        <v>1245</v>
      </c>
      <c r="U18" s="118">
        <f t="shared" si="4"/>
        <v>263497</v>
      </c>
    </row>
    <row r="19" spans="1:21" ht="12.75">
      <c r="A19" s="25" t="s">
        <v>3</v>
      </c>
      <c r="B19" s="71">
        <v>41705</v>
      </c>
      <c r="C19" s="120">
        <v>24</v>
      </c>
      <c r="D19" s="120">
        <v>18401</v>
      </c>
      <c r="E19" s="120">
        <v>1113</v>
      </c>
      <c r="F19" s="120">
        <v>417</v>
      </c>
      <c r="G19" s="121">
        <v>111</v>
      </c>
      <c r="H19" s="74">
        <f>SUM(B19:G19)</f>
        <v>61771</v>
      </c>
      <c r="I19" s="71">
        <v>20042</v>
      </c>
      <c r="J19" s="120">
        <v>31820</v>
      </c>
      <c r="K19" s="120">
        <v>2249</v>
      </c>
      <c r="L19" s="120">
        <v>7547</v>
      </c>
      <c r="M19" s="121">
        <v>113</v>
      </c>
      <c r="N19" s="74">
        <f>SUM(I19:M19)</f>
        <v>61771</v>
      </c>
      <c r="O19" s="71">
        <v>20155</v>
      </c>
      <c r="P19" s="120">
        <v>30070</v>
      </c>
      <c r="Q19" s="120">
        <v>3629</v>
      </c>
      <c r="R19" s="120">
        <v>58</v>
      </c>
      <c r="S19" s="120">
        <v>7558</v>
      </c>
      <c r="T19" s="121">
        <v>301</v>
      </c>
      <c r="U19" s="74">
        <f>SUM(O19:T19)</f>
        <v>61771</v>
      </c>
    </row>
    <row r="20" spans="1:21" ht="12.75">
      <c r="A20" s="29" t="s">
        <v>10</v>
      </c>
      <c r="B20" s="75">
        <v>17513</v>
      </c>
      <c r="C20" s="123">
        <v>12</v>
      </c>
      <c r="D20" s="123">
        <v>7409</v>
      </c>
      <c r="E20" s="123">
        <v>454</v>
      </c>
      <c r="F20" s="123">
        <v>841</v>
      </c>
      <c r="G20" s="124">
        <v>253</v>
      </c>
      <c r="H20" s="74">
        <f>SUM(B20:G20)</f>
        <v>26482</v>
      </c>
      <c r="I20" s="75">
        <v>8957</v>
      </c>
      <c r="J20" s="123">
        <v>13427</v>
      </c>
      <c r="K20" s="123">
        <v>1035</v>
      </c>
      <c r="L20" s="123">
        <v>3053</v>
      </c>
      <c r="M20" s="124">
        <v>10</v>
      </c>
      <c r="N20" s="74">
        <f>SUM(I20:M20)</f>
        <v>26482</v>
      </c>
      <c r="O20" s="75">
        <v>8967</v>
      </c>
      <c r="P20" s="123">
        <v>13994</v>
      </c>
      <c r="Q20" s="123">
        <v>418</v>
      </c>
      <c r="R20" s="123">
        <v>18</v>
      </c>
      <c r="S20" s="123">
        <v>3062</v>
      </c>
      <c r="T20" s="124">
        <v>23</v>
      </c>
      <c r="U20" s="74">
        <f>SUM(O20:T20)</f>
        <v>26482</v>
      </c>
    </row>
    <row r="21" spans="1:21" ht="12.75">
      <c r="A21" s="29" t="s">
        <v>103</v>
      </c>
      <c r="B21" s="75">
        <v>57717</v>
      </c>
      <c r="C21" s="123">
        <v>15</v>
      </c>
      <c r="D21" s="123">
        <v>14560</v>
      </c>
      <c r="E21" s="123">
        <v>796</v>
      </c>
      <c r="F21" s="123">
        <v>1098</v>
      </c>
      <c r="G21" s="124">
        <v>526</v>
      </c>
      <c r="H21" s="74">
        <f>SUM(B21:G21)</f>
        <v>74712</v>
      </c>
      <c r="I21" s="75">
        <v>16980</v>
      </c>
      <c r="J21" s="123">
        <v>47051</v>
      </c>
      <c r="K21" s="123">
        <v>4602</v>
      </c>
      <c r="L21" s="123">
        <v>6008</v>
      </c>
      <c r="M21" s="124">
        <v>71</v>
      </c>
      <c r="N21" s="74">
        <f>SUM(I21:M21)</f>
        <v>74712</v>
      </c>
      <c r="O21" s="75">
        <v>17053</v>
      </c>
      <c r="P21" s="123">
        <v>50499</v>
      </c>
      <c r="Q21" s="123">
        <v>737</v>
      </c>
      <c r="R21" s="123">
        <v>250</v>
      </c>
      <c r="S21" s="123">
        <v>6051</v>
      </c>
      <c r="T21" s="124">
        <v>122</v>
      </c>
      <c r="U21" s="74">
        <f>SUM(O21:T21)</f>
        <v>74712</v>
      </c>
    </row>
    <row r="22" spans="1:21" ht="12.75">
      <c r="A22" s="29" t="s">
        <v>105</v>
      </c>
      <c r="B22" s="75">
        <v>8198</v>
      </c>
      <c r="C22" s="123">
        <v>4</v>
      </c>
      <c r="D22" s="123">
        <v>960</v>
      </c>
      <c r="E22" s="123">
        <v>73</v>
      </c>
      <c r="F22" s="123">
        <v>12</v>
      </c>
      <c r="G22" s="124">
        <v>18</v>
      </c>
      <c r="H22" s="74">
        <f>SUM(B22:G22)</f>
        <v>9265</v>
      </c>
      <c r="I22" s="75">
        <v>1063</v>
      </c>
      <c r="J22" s="123">
        <v>7208</v>
      </c>
      <c r="K22" s="123">
        <v>623</v>
      </c>
      <c r="L22" s="123">
        <v>371</v>
      </c>
      <c r="M22" s="124">
        <v>0</v>
      </c>
      <c r="N22" s="74">
        <f>SUM(I22:M22)</f>
        <v>9265</v>
      </c>
      <c r="O22" s="75">
        <v>1063</v>
      </c>
      <c r="P22" s="123">
        <v>7721</v>
      </c>
      <c r="Q22" s="123">
        <v>104</v>
      </c>
      <c r="R22" s="123">
        <v>1</v>
      </c>
      <c r="S22" s="123">
        <v>374</v>
      </c>
      <c r="T22" s="124">
        <v>2</v>
      </c>
      <c r="U22" s="74">
        <f>SUM(O22:T22)</f>
        <v>9265</v>
      </c>
    </row>
    <row r="23" spans="1:21" ht="13.5" thickBot="1">
      <c r="A23" s="33" t="s">
        <v>106</v>
      </c>
      <c r="B23" s="79">
        <v>7816</v>
      </c>
      <c r="C23" s="126">
        <v>3</v>
      </c>
      <c r="D23" s="126">
        <v>2716</v>
      </c>
      <c r="E23" s="126">
        <v>106</v>
      </c>
      <c r="F23" s="126">
        <v>149</v>
      </c>
      <c r="G23" s="127">
        <v>21</v>
      </c>
      <c r="H23" s="74">
        <f>SUM(B23:G23)</f>
        <v>10811</v>
      </c>
      <c r="I23" s="79">
        <v>2992</v>
      </c>
      <c r="J23" s="126">
        <v>6795</v>
      </c>
      <c r="K23" s="126">
        <v>125</v>
      </c>
      <c r="L23" s="126">
        <v>897</v>
      </c>
      <c r="M23" s="127">
        <v>2</v>
      </c>
      <c r="N23" s="74">
        <f>SUM(I23:M23)</f>
        <v>10811</v>
      </c>
      <c r="O23" s="79">
        <v>2994</v>
      </c>
      <c r="P23" s="126">
        <v>6791</v>
      </c>
      <c r="Q23" s="126">
        <v>121</v>
      </c>
      <c r="R23" s="126">
        <v>1</v>
      </c>
      <c r="S23" s="126">
        <v>897</v>
      </c>
      <c r="T23" s="127">
        <v>7</v>
      </c>
      <c r="U23" s="74">
        <f>SUM(O23:T23)</f>
        <v>10811</v>
      </c>
    </row>
    <row r="24" spans="1:21" ht="13.5" thickBot="1">
      <c r="A24" s="17" t="s">
        <v>79</v>
      </c>
      <c r="B24" s="68">
        <f aca="true" t="shared" si="5" ref="B24:U24">SUM(B19:B23)</f>
        <v>132949</v>
      </c>
      <c r="C24" s="117">
        <f t="shared" si="5"/>
        <v>58</v>
      </c>
      <c r="D24" s="117">
        <f t="shared" si="5"/>
        <v>44046</v>
      </c>
      <c r="E24" s="117">
        <f t="shared" si="5"/>
        <v>2542</v>
      </c>
      <c r="F24" s="117">
        <f t="shared" si="5"/>
        <v>2517</v>
      </c>
      <c r="G24" s="83">
        <f t="shared" si="5"/>
        <v>929</v>
      </c>
      <c r="H24" s="118">
        <f t="shared" si="5"/>
        <v>183041</v>
      </c>
      <c r="I24" s="68">
        <f t="shared" si="5"/>
        <v>50034</v>
      </c>
      <c r="J24" s="117">
        <f t="shared" si="5"/>
        <v>106301</v>
      </c>
      <c r="K24" s="117">
        <f t="shared" si="5"/>
        <v>8634</v>
      </c>
      <c r="L24" s="117">
        <f t="shared" si="5"/>
        <v>17876</v>
      </c>
      <c r="M24" s="83">
        <f t="shared" si="5"/>
        <v>196</v>
      </c>
      <c r="N24" s="118">
        <f t="shared" si="5"/>
        <v>183041</v>
      </c>
      <c r="O24" s="68">
        <f t="shared" si="5"/>
        <v>50232</v>
      </c>
      <c r="P24" s="117">
        <f t="shared" si="5"/>
        <v>109075</v>
      </c>
      <c r="Q24" s="117">
        <f t="shared" si="5"/>
        <v>5009</v>
      </c>
      <c r="R24" s="117">
        <f t="shared" si="5"/>
        <v>328</v>
      </c>
      <c r="S24" s="117">
        <f t="shared" si="5"/>
        <v>17942</v>
      </c>
      <c r="T24" s="83">
        <f t="shared" si="5"/>
        <v>455</v>
      </c>
      <c r="U24" s="118">
        <f t="shared" si="5"/>
        <v>183041</v>
      </c>
    </row>
    <row r="25" spans="1:21" ht="12.75">
      <c r="A25" s="25" t="s">
        <v>99</v>
      </c>
      <c r="B25" s="71">
        <v>57038</v>
      </c>
      <c r="C25" s="120">
        <v>59</v>
      </c>
      <c r="D25" s="120">
        <v>17587</v>
      </c>
      <c r="E25" s="120">
        <v>959</v>
      </c>
      <c r="F25" s="120">
        <v>648</v>
      </c>
      <c r="G25" s="121">
        <v>604</v>
      </c>
      <c r="H25" s="74">
        <f>SUM(B25:G25)</f>
        <v>76895</v>
      </c>
      <c r="I25" s="71">
        <v>19798</v>
      </c>
      <c r="J25" s="120">
        <v>44371</v>
      </c>
      <c r="K25" s="120">
        <v>3650</v>
      </c>
      <c r="L25" s="120">
        <v>8938</v>
      </c>
      <c r="M25" s="121">
        <v>138</v>
      </c>
      <c r="N25" s="74">
        <f>SUM(I25:M25)</f>
        <v>76895</v>
      </c>
      <c r="O25" s="71">
        <v>19798</v>
      </c>
      <c r="P25" s="120">
        <v>42111</v>
      </c>
      <c r="Q25" s="120">
        <v>5640</v>
      </c>
      <c r="R25" s="120">
        <v>83</v>
      </c>
      <c r="S25" s="120">
        <v>8938</v>
      </c>
      <c r="T25" s="121">
        <v>325</v>
      </c>
      <c r="U25" s="74">
        <f>SUM(O25:T25)</f>
        <v>76895</v>
      </c>
    </row>
    <row r="26" spans="1:21" ht="12.75">
      <c r="A26" s="29" t="s">
        <v>73</v>
      </c>
      <c r="B26" s="75">
        <v>53554</v>
      </c>
      <c r="C26" s="123">
        <v>43</v>
      </c>
      <c r="D26" s="123">
        <v>17952</v>
      </c>
      <c r="E26" s="123">
        <v>702</v>
      </c>
      <c r="F26" s="123">
        <v>464</v>
      </c>
      <c r="G26" s="124">
        <v>411</v>
      </c>
      <c r="H26" s="74">
        <f>SUM(B26:G26)</f>
        <v>73126</v>
      </c>
      <c r="I26" s="75">
        <v>19529</v>
      </c>
      <c r="J26" s="123">
        <v>43123</v>
      </c>
      <c r="K26" s="123">
        <v>3441</v>
      </c>
      <c r="L26" s="123">
        <v>6854</v>
      </c>
      <c r="M26" s="124">
        <v>179</v>
      </c>
      <c r="N26" s="78">
        <f>SUM(I26:M26)</f>
        <v>73126</v>
      </c>
      <c r="O26" s="75">
        <v>19529</v>
      </c>
      <c r="P26" s="123">
        <v>42529</v>
      </c>
      <c r="Q26" s="123">
        <v>3331</v>
      </c>
      <c r="R26" s="123">
        <v>82</v>
      </c>
      <c r="S26" s="123">
        <v>6854</v>
      </c>
      <c r="T26" s="124">
        <v>801</v>
      </c>
      <c r="U26" s="74">
        <f>SUM(O26:T26)</f>
        <v>73126</v>
      </c>
    </row>
    <row r="27" spans="1:21" ht="13.5" thickBot="1">
      <c r="A27" s="33" t="s">
        <v>107</v>
      </c>
      <c r="B27" s="79">
        <v>9503</v>
      </c>
      <c r="C27" s="126">
        <v>2</v>
      </c>
      <c r="D27" s="126">
        <v>1858</v>
      </c>
      <c r="E27" s="126">
        <v>269</v>
      </c>
      <c r="F27" s="126">
        <v>59</v>
      </c>
      <c r="G27" s="127">
        <v>74</v>
      </c>
      <c r="H27" s="74">
        <f>SUM(B27:G27)</f>
        <v>11765</v>
      </c>
      <c r="I27" s="79">
        <v>2260</v>
      </c>
      <c r="J27" s="126">
        <v>6382</v>
      </c>
      <c r="K27" s="126">
        <v>1038</v>
      </c>
      <c r="L27" s="126">
        <v>2082</v>
      </c>
      <c r="M27" s="127">
        <v>3</v>
      </c>
      <c r="N27" s="82">
        <f>SUM(I27:M27)</f>
        <v>11765</v>
      </c>
      <c r="O27" s="79">
        <v>2260</v>
      </c>
      <c r="P27" s="126">
        <v>7221</v>
      </c>
      <c r="Q27" s="126">
        <v>162</v>
      </c>
      <c r="R27" s="126">
        <v>23</v>
      </c>
      <c r="S27" s="126">
        <v>2082</v>
      </c>
      <c r="T27" s="127">
        <v>17</v>
      </c>
      <c r="U27" s="74">
        <f>SUM(O27:T27)</f>
        <v>11765</v>
      </c>
    </row>
    <row r="28" spans="1:21" s="63" customFormat="1" ht="13.5" thickBot="1">
      <c r="A28" s="17" t="s">
        <v>78</v>
      </c>
      <c r="B28" s="68">
        <f aca="true" t="shared" si="6" ref="B28:U28">SUM(B25:B27)</f>
        <v>120095</v>
      </c>
      <c r="C28" s="68">
        <f t="shared" si="6"/>
        <v>104</v>
      </c>
      <c r="D28" s="68">
        <f t="shared" si="6"/>
        <v>37397</v>
      </c>
      <c r="E28" s="68">
        <f t="shared" si="6"/>
        <v>1930</v>
      </c>
      <c r="F28" s="68">
        <f t="shared" si="6"/>
        <v>1171</v>
      </c>
      <c r="G28" s="68">
        <f t="shared" si="6"/>
        <v>1089</v>
      </c>
      <c r="H28" s="118">
        <f t="shared" si="6"/>
        <v>161786</v>
      </c>
      <c r="I28" s="68">
        <f t="shared" si="6"/>
        <v>41587</v>
      </c>
      <c r="J28" s="68">
        <f t="shared" si="6"/>
        <v>93876</v>
      </c>
      <c r="K28" s="68">
        <f t="shared" si="6"/>
        <v>8129</v>
      </c>
      <c r="L28" s="68">
        <f t="shared" si="6"/>
        <v>17874</v>
      </c>
      <c r="M28" s="68">
        <f t="shared" si="6"/>
        <v>320</v>
      </c>
      <c r="N28" s="118">
        <f t="shared" si="6"/>
        <v>161786</v>
      </c>
      <c r="O28" s="68">
        <f t="shared" si="6"/>
        <v>41587</v>
      </c>
      <c r="P28" s="119">
        <f t="shared" si="6"/>
        <v>91861</v>
      </c>
      <c r="Q28" s="119">
        <f t="shared" si="6"/>
        <v>9133</v>
      </c>
      <c r="R28" s="119">
        <f t="shared" si="6"/>
        <v>188</v>
      </c>
      <c r="S28" s="119">
        <f t="shared" si="6"/>
        <v>17874</v>
      </c>
      <c r="T28" s="119">
        <f t="shared" si="6"/>
        <v>1143</v>
      </c>
      <c r="U28" s="118">
        <f t="shared" si="6"/>
        <v>161786</v>
      </c>
    </row>
    <row r="29" spans="1:21" ht="12.75">
      <c r="A29" s="25" t="s">
        <v>82</v>
      </c>
      <c r="B29" s="71">
        <v>36652</v>
      </c>
      <c r="C29" s="120">
        <v>19</v>
      </c>
      <c r="D29" s="120">
        <v>12836</v>
      </c>
      <c r="E29" s="120">
        <v>718</v>
      </c>
      <c r="F29" s="120">
        <v>459</v>
      </c>
      <c r="G29" s="121">
        <v>682</v>
      </c>
      <c r="H29" s="74">
        <f>SUM(B29:G29)</f>
        <v>51366</v>
      </c>
      <c r="I29" s="71">
        <v>14695</v>
      </c>
      <c r="J29" s="120">
        <v>27480</v>
      </c>
      <c r="K29" s="120">
        <v>2085</v>
      </c>
      <c r="L29" s="120">
        <v>7033</v>
      </c>
      <c r="M29" s="121">
        <v>73</v>
      </c>
      <c r="N29" s="74">
        <f>SUM(I29:M29)</f>
        <v>51366</v>
      </c>
      <c r="O29" s="71">
        <v>14695</v>
      </c>
      <c r="P29" s="120">
        <v>27828</v>
      </c>
      <c r="Q29" s="120">
        <v>1655</v>
      </c>
      <c r="R29" s="120">
        <v>17</v>
      </c>
      <c r="S29" s="120">
        <v>7033</v>
      </c>
      <c r="T29" s="121">
        <v>138</v>
      </c>
      <c r="U29" s="74">
        <f>SUM(O29:T29)</f>
        <v>51366</v>
      </c>
    </row>
    <row r="30" spans="1:21" ht="12.75">
      <c r="A30" s="29" t="s">
        <v>87</v>
      </c>
      <c r="B30" s="75">
        <v>21409</v>
      </c>
      <c r="C30" s="123">
        <v>14</v>
      </c>
      <c r="D30" s="123">
        <v>5816</v>
      </c>
      <c r="E30" s="123">
        <v>267</v>
      </c>
      <c r="F30" s="123">
        <v>167</v>
      </c>
      <c r="G30" s="124">
        <v>139</v>
      </c>
      <c r="H30" s="74">
        <f>SUM(B30:G30)</f>
        <v>27812</v>
      </c>
      <c r="I30" s="75">
        <v>6389</v>
      </c>
      <c r="J30" s="123">
        <v>16236</v>
      </c>
      <c r="K30" s="123">
        <v>2123</v>
      </c>
      <c r="L30" s="123">
        <v>3018</v>
      </c>
      <c r="M30" s="124">
        <v>46</v>
      </c>
      <c r="N30" s="74">
        <f>SUM(I30:M30)</f>
        <v>27812</v>
      </c>
      <c r="O30" s="75">
        <v>6389</v>
      </c>
      <c r="P30" s="123">
        <v>17995</v>
      </c>
      <c r="Q30" s="123">
        <v>268</v>
      </c>
      <c r="R30" s="123">
        <v>5</v>
      </c>
      <c r="S30" s="123">
        <v>3018</v>
      </c>
      <c r="T30" s="124">
        <v>137</v>
      </c>
      <c r="U30" s="78">
        <f>SUM(O30:T30)</f>
        <v>27812</v>
      </c>
    </row>
    <row r="31" spans="1:21" ht="12.75">
      <c r="A31" s="29" t="s">
        <v>108</v>
      </c>
      <c r="B31" s="75">
        <v>16157</v>
      </c>
      <c r="C31" s="123">
        <v>13</v>
      </c>
      <c r="D31" s="123">
        <v>4989</v>
      </c>
      <c r="E31" s="123">
        <v>211</v>
      </c>
      <c r="F31" s="123">
        <v>442</v>
      </c>
      <c r="G31" s="124">
        <v>283</v>
      </c>
      <c r="H31" s="74">
        <f>SUM(B31:G31)</f>
        <v>22095</v>
      </c>
      <c r="I31" s="75">
        <v>5925</v>
      </c>
      <c r="J31" s="123">
        <v>11584</v>
      </c>
      <c r="K31" s="123">
        <v>2432</v>
      </c>
      <c r="L31" s="123">
        <v>2138</v>
      </c>
      <c r="M31" s="124">
        <v>16</v>
      </c>
      <c r="N31" s="74">
        <f>SUM(I31:M31)</f>
        <v>22095</v>
      </c>
      <c r="O31" s="75">
        <v>5925</v>
      </c>
      <c r="P31" s="123">
        <v>13070</v>
      </c>
      <c r="Q31" s="123">
        <v>333</v>
      </c>
      <c r="R31" s="123">
        <v>10</v>
      </c>
      <c r="S31" s="123">
        <v>2138</v>
      </c>
      <c r="T31" s="124">
        <v>619</v>
      </c>
      <c r="U31" s="78">
        <f>SUM(O31:T31)</f>
        <v>22095</v>
      </c>
    </row>
    <row r="32" spans="1:21" ht="13.5" thickBot="1">
      <c r="A32" s="33" t="s">
        <v>109</v>
      </c>
      <c r="B32" s="79">
        <v>8390</v>
      </c>
      <c r="C32" s="126">
        <v>1</v>
      </c>
      <c r="D32" s="126">
        <v>3716</v>
      </c>
      <c r="E32" s="126">
        <v>300</v>
      </c>
      <c r="F32" s="126">
        <v>85</v>
      </c>
      <c r="G32" s="127">
        <v>303</v>
      </c>
      <c r="H32" s="74">
        <f>SUM(B32:G32)</f>
        <v>12795</v>
      </c>
      <c r="I32" s="79">
        <v>4404</v>
      </c>
      <c r="J32" s="126">
        <v>7022</v>
      </c>
      <c r="K32" s="126">
        <v>676</v>
      </c>
      <c r="L32" s="126">
        <v>690</v>
      </c>
      <c r="M32" s="127">
        <v>3</v>
      </c>
      <c r="N32" s="74">
        <f>SUM(I32:M32)</f>
        <v>12795</v>
      </c>
      <c r="O32" s="79">
        <v>4404</v>
      </c>
      <c r="P32" s="126">
        <v>7561</v>
      </c>
      <c r="Q32" s="126">
        <v>137</v>
      </c>
      <c r="R32" s="126">
        <v>0</v>
      </c>
      <c r="S32" s="126">
        <v>690</v>
      </c>
      <c r="T32" s="127">
        <v>3</v>
      </c>
      <c r="U32" s="82">
        <f>SUM(O32:T32)</f>
        <v>12795</v>
      </c>
    </row>
    <row r="33" spans="1:21" s="63" customFormat="1" ht="13.5" thickBot="1">
      <c r="A33" s="37" t="s">
        <v>4</v>
      </c>
      <c r="B33" s="68">
        <f aca="true" t="shared" si="7" ref="B33:U33">SUM(B29:B32)</f>
        <v>82608</v>
      </c>
      <c r="C33" s="117">
        <f t="shared" si="7"/>
        <v>47</v>
      </c>
      <c r="D33" s="117">
        <f t="shared" si="7"/>
        <v>27357</v>
      </c>
      <c r="E33" s="117">
        <f t="shared" si="7"/>
        <v>1496</v>
      </c>
      <c r="F33" s="117">
        <f t="shared" si="7"/>
        <v>1153</v>
      </c>
      <c r="G33" s="69">
        <f t="shared" si="7"/>
        <v>1407</v>
      </c>
      <c r="H33" s="131">
        <f t="shared" si="7"/>
        <v>114068</v>
      </c>
      <c r="I33" s="68">
        <f t="shared" si="7"/>
        <v>31413</v>
      </c>
      <c r="J33" s="117">
        <f t="shared" si="7"/>
        <v>62322</v>
      </c>
      <c r="K33" s="117">
        <f t="shared" si="7"/>
        <v>7316</v>
      </c>
      <c r="L33" s="117">
        <f t="shared" si="7"/>
        <v>12879</v>
      </c>
      <c r="M33" s="69">
        <f t="shared" si="7"/>
        <v>138</v>
      </c>
      <c r="N33" s="131">
        <f t="shared" si="7"/>
        <v>114068</v>
      </c>
      <c r="O33" s="68">
        <f t="shared" si="7"/>
        <v>31413</v>
      </c>
      <c r="P33" s="117">
        <f t="shared" si="7"/>
        <v>66454</v>
      </c>
      <c r="Q33" s="117">
        <f t="shared" si="7"/>
        <v>2393</v>
      </c>
      <c r="R33" s="117">
        <f t="shared" si="7"/>
        <v>32</v>
      </c>
      <c r="S33" s="117">
        <f t="shared" si="7"/>
        <v>12879</v>
      </c>
      <c r="T33" s="69">
        <f t="shared" si="7"/>
        <v>897</v>
      </c>
      <c r="U33" s="70">
        <f t="shared" si="7"/>
        <v>114068</v>
      </c>
    </row>
    <row r="34" spans="1:21" s="63" customFormat="1" ht="13.5" thickBot="1">
      <c r="A34" s="17" t="s">
        <v>5</v>
      </c>
      <c r="B34" s="132">
        <f aca="true" t="shared" si="8" ref="B34:U34">B5+B10+B18+B24+B28+B33</f>
        <v>1027152</v>
      </c>
      <c r="C34" s="133">
        <f t="shared" si="8"/>
        <v>726</v>
      </c>
      <c r="D34" s="133">
        <f t="shared" si="8"/>
        <v>312323</v>
      </c>
      <c r="E34" s="133">
        <f t="shared" si="8"/>
        <v>9781</v>
      </c>
      <c r="F34" s="133">
        <f t="shared" si="8"/>
        <v>14035</v>
      </c>
      <c r="G34" s="134">
        <f t="shared" si="8"/>
        <v>13428</v>
      </c>
      <c r="H34" s="135">
        <f t="shared" si="8"/>
        <v>1377445</v>
      </c>
      <c r="I34" s="132">
        <f t="shared" si="8"/>
        <v>349567</v>
      </c>
      <c r="J34" s="133">
        <f t="shared" si="8"/>
        <v>820573</v>
      </c>
      <c r="K34" s="133">
        <f t="shared" si="8"/>
        <v>68620</v>
      </c>
      <c r="L34" s="133">
        <f t="shared" si="8"/>
        <v>128678</v>
      </c>
      <c r="M34" s="134">
        <f t="shared" si="8"/>
        <v>10007</v>
      </c>
      <c r="N34" s="136">
        <f t="shared" si="8"/>
        <v>1377445</v>
      </c>
      <c r="O34" s="137">
        <f t="shared" si="8"/>
        <v>349765</v>
      </c>
      <c r="P34" s="133">
        <f t="shared" si="8"/>
        <v>723232</v>
      </c>
      <c r="Q34" s="133">
        <f t="shared" si="8"/>
        <v>153361</v>
      </c>
      <c r="R34" s="133">
        <f t="shared" si="8"/>
        <v>4661</v>
      </c>
      <c r="S34" s="133">
        <f t="shared" si="8"/>
        <v>128942</v>
      </c>
      <c r="T34" s="134">
        <f t="shared" si="8"/>
        <v>17484</v>
      </c>
      <c r="U34" s="136">
        <f t="shared" si="8"/>
        <v>1377445</v>
      </c>
    </row>
  </sheetData>
  <sheetProtection/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L34"/>
  <sheetViews>
    <sheetView zoomScalePageLayoutView="0" workbookViewId="0" topLeftCell="A1">
      <pane ySplit="4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5.421875" style="57" customWidth="1"/>
    <col min="2" max="2" width="7.140625" style="57" bestFit="1" customWidth="1"/>
    <col min="3" max="3" width="7.7109375" style="57" bestFit="1" customWidth="1"/>
    <col min="4" max="4" width="10.00390625" style="57" bestFit="1" customWidth="1"/>
    <col min="5" max="5" width="5.421875" style="57" bestFit="1" customWidth="1"/>
    <col min="6" max="6" width="6.28125" style="57" bestFit="1" customWidth="1"/>
    <col min="7" max="8" width="7.140625" style="57" bestFit="1" customWidth="1"/>
    <col min="9" max="9" width="6.28125" style="57" bestFit="1" customWidth="1"/>
    <col min="10" max="10" width="7.421875" style="57" bestFit="1" customWidth="1"/>
    <col min="11" max="11" width="7.7109375" style="57" bestFit="1" customWidth="1"/>
    <col min="12" max="12" width="9.00390625" style="57" bestFit="1" customWidth="1"/>
    <col min="13" max="16384" width="9.140625" style="57" customWidth="1"/>
  </cols>
  <sheetData>
    <row r="1" ht="18.75">
      <c r="A1" s="7" t="s">
        <v>163</v>
      </c>
    </row>
    <row r="2" ht="12.75">
      <c r="A2" s="16" t="s">
        <v>9</v>
      </c>
    </row>
    <row r="3" ht="9.75" customHeight="1" thickBot="1"/>
    <row r="4" spans="1:12" s="63" customFormat="1" ht="69.75" customHeight="1" thickBot="1">
      <c r="A4" s="138" t="s">
        <v>70</v>
      </c>
      <c r="B4" s="139" t="s">
        <v>43</v>
      </c>
      <c r="C4" s="108" t="s">
        <v>40</v>
      </c>
      <c r="D4" s="108" t="s">
        <v>41</v>
      </c>
      <c r="E4" s="108" t="s">
        <v>42</v>
      </c>
      <c r="F4" s="108" t="s">
        <v>67</v>
      </c>
      <c r="G4" s="108" t="s">
        <v>15</v>
      </c>
      <c r="H4" s="108" t="s">
        <v>16</v>
      </c>
      <c r="I4" s="108" t="s">
        <v>68</v>
      </c>
      <c r="J4" s="108" t="s">
        <v>31</v>
      </c>
      <c r="K4" s="140" t="s">
        <v>69</v>
      </c>
      <c r="L4" s="141" t="s">
        <v>100</v>
      </c>
    </row>
    <row r="5" spans="1:12" s="63" customFormat="1" ht="13.5" thickBot="1">
      <c r="A5" s="17" t="s">
        <v>77</v>
      </c>
      <c r="B5" s="68">
        <v>3058</v>
      </c>
      <c r="C5" s="117">
        <v>25341</v>
      </c>
      <c r="D5" s="117">
        <v>21</v>
      </c>
      <c r="E5" s="117">
        <v>94</v>
      </c>
      <c r="F5" s="117">
        <v>1505</v>
      </c>
      <c r="G5" s="117">
        <v>8690</v>
      </c>
      <c r="H5" s="117">
        <v>2322</v>
      </c>
      <c r="I5" s="142">
        <v>0</v>
      </c>
      <c r="J5" s="117">
        <v>115644</v>
      </c>
      <c r="K5" s="69">
        <v>126</v>
      </c>
      <c r="L5" s="70">
        <f>SUM(B5:K5)</f>
        <v>156801</v>
      </c>
    </row>
    <row r="6" spans="1:12" ht="12.75">
      <c r="A6" s="25" t="s">
        <v>101</v>
      </c>
      <c r="B6" s="71">
        <v>2377</v>
      </c>
      <c r="C6" s="120">
        <v>24605</v>
      </c>
      <c r="D6" s="120">
        <v>59</v>
      </c>
      <c r="E6" s="120">
        <v>39</v>
      </c>
      <c r="F6" s="120">
        <v>2011</v>
      </c>
      <c r="G6" s="120">
        <v>14975</v>
      </c>
      <c r="H6" s="120">
        <v>1022</v>
      </c>
      <c r="I6" s="120">
        <v>498</v>
      </c>
      <c r="J6" s="120">
        <v>184</v>
      </c>
      <c r="K6" s="72">
        <v>151238</v>
      </c>
      <c r="L6" s="143">
        <f>SUM(B6:K6)</f>
        <v>197008</v>
      </c>
    </row>
    <row r="7" spans="1:12" ht="12.75">
      <c r="A7" s="29" t="s">
        <v>81</v>
      </c>
      <c r="B7" s="75">
        <v>3939</v>
      </c>
      <c r="C7" s="123">
        <v>25652</v>
      </c>
      <c r="D7" s="123">
        <v>30</v>
      </c>
      <c r="E7" s="123">
        <v>53</v>
      </c>
      <c r="F7" s="123">
        <v>1427</v>
      </c>
      <c r="G7" s="123">
        <v>10919</v>
      </c>
      <c r="H7" s="123">
        <v>3687</v>
      </c>
      <c r="I7" s="123">
        <v>593</v>
      </c>
      <c r="J7" s="123">
        <v>85</v>
      </c>
      <c r="K7" s="76">
        <v>134069</v>
      </c>
      <c r="L7" s="144">
        <f>SUM(B7:K7)</f>
        <v>180454</v>
      </c>
    </row>
    <row r="8" spans="1:12" ht="12.75">
      <c r="A8" s="29" t="s">
        <v>83</v>
      </c>
      <c r="B8" s="75">
        <v>1700</v>
      </c>
      <c r="C8" s="123">
        <v>9936</v>
      </c>
      <c r="D8" s="123">
        <v>91</v>
      </c>
      <c r="E8" s="123">
        <v>24</v>
      </c>
      <c r="F8" s="123">
        <v>296</v>
      </c>
      <c r="G8" s="123">
        <v>5108</v>
      </c>
      <c r="H8" s="123">
        <v>569</v>
      </c>
      <c r="I8" s="123">
        <v>417</v>
      </c>
      <c r="J8" s="123">
        <v>26</v>
      </c>
      <c r="K8" s="76">
        <v>70538</v>
      </c>
      <c r="L8" s="144">
        <f>SUM(B8:K8)</f>
        <v>88705</v>
      </c>
    </row>
    <row r="9" spans="1:12" ht="13.5" thickBot="1">
      <c r="A9" s="33" t="s">
        <v>80</v>
      </c>
      <c r="B9" s="79">
        <v>451</v>
      </c>
      <c r="C9" s="126">
        <v>3541</v>
      </c>
      <c r="D9" s="126">
        <v>51</v>
      </c>
      <c r="E9" s="126">
        <v>14</v>
      </c>
      <c r="F9" s="126">
        <v>81</v>
      </c>
      <c r="G9" s="126">
        <v>709</v>
      </c>
      <c r="H9" s="126">
        <v>166</v>
      </c>
      <c r="I9" s="126">
        <v>371</v>
      </c>
      <c r="J9" s="126">
        <v>5</v>
      </c>
      <c r="K9" s="80">
        <v>26696</v>
      </c>
      <c r="L9" s="145">
        <f>SUM(B9:K9)</f>
        <v>32085</v>
      </c>
    </row>
    <row r="10" spans="1:12" s="63" customFormat="1" ht="13.5" thickBot="1">
      <c r="A10" s="17" t="s">
        <v>1</v>
      </c>
      <c r="B10" s="68">
        <f aca="true" t="shared" si="0" ref="B10:L10">SUM(B6:B9)</f>
        <v>8467</v>
      </c>
      <c r="C10" s="117">
        <f t="shared" si="0"/>
        <v>63734</v>
      </c>
      <c r="D10" s="117">
        <f t="shared" si="0"/>
        <v>231</v>
      </c>
      <c r="E10" s="117">
        <f t="shared" si="0"/>
        <v>130</v>
      </c>
      <c r="F10" s="117">
        <f t="shared" si="0"/>
        <v>3815</v>
      </c>
      <c r="G10" s="117">
        <f t="shared" si="0"/>
        <v>31711</v>
      </c>
      <c r="H10" s="117">
        <f t="shared" si="0"/>
        <v>5444</v>
      </c>
      <c r="I10" s="117">
        <f t="shared" si="0"/>
        <v>1879</v>
      </c>
      <c r="J10" s="117">
        <f t="shared" si="0"/>
        <v>300</v>
      </c>
      <c r="K10" s="69">
        <f t="shared" si="0"/>
        <v>382541</v>
      </c>
      <c r="L10" s="70">
        <f t="shared" si="0"/>
        <v>498252</v>
      </c>
    </row>
    <row r="11" spans="1:12" ht="12.75">
      <c r="A11" s="25" t="s">
        <v>97</v>
      </c>
      <c r="B11" s="71">
        <v>6000</v>
      </c>
      <c r="C11" s="120">
        <v>15560</v>
      </c>
      <c r="D11" s="120">
        <v>20</v>
      </c>
      <c r="E11" s="120">
        <v>40</v>
      </c>
      <c r="F11" s="120">
        <v>938</v>
      </c>
      <c r="G11" s="120">
        <v>4919</v>
      </c>
      <c r="H11" s="120">
        <v>4712</v>
      </c>
      <c r="I11" s="120">
        <v>497</v>
      </c>
      <c r="J11" s="120">
        <v>36</v>
      </c>
      <c r="K11" s="72">
        <v>52465</v>
      </c>
      <c r="L11" s="143">
        <f aca="true" t="shared" si="1" ref="L11:L17">SUM(B11:K11)</f>
        <v>85187</v>
      </c>
    </row>
    <row r="12" spans="1:12" ht="12.75">
      <c r="A12" s="29" t="s">
        <v>98</v>
      </c>
      <c r="B12" s="75">
        <v>2009</v>
      </c>
      <c r="C12" s="123">
        <v>2130</v>
      </c>
      <c r="D12" s="123">
        <v>48</v>
      </c>
      <c r="E12" s="123">
        <v>9</v>
      </c>
      <c r="F12" s="123">
        <v>83</v>
      </c>
      <c r="G12" s="123">
        <v>1936</v>
      </c>
      <c r="H12" s="123">
        <v>211</v>
      </c>
      <c r="I12" s="123">
        <v>329</v>
      </c>
      <c r="J12" s="123">
        <v>3</v>
      </c>
      <c r="K12" s="76">
        <v>17934</v>
      </c>
      <c r="L12" s="143">
        <f t="shared" si="1"/>
        <v>24692</v>
      </c>
    </row>
    <row r="13" spans="1:12" ht="12.75">
      <c r="A13" s="29" t="s">
        <v>84</v>
      </c>
      <c r="B13" s="75">
        <v>2594</v>
      </c>
      <c r="C13" s="123">
        <v>2499</v>
      </c>
      <c r="D13" s="123">
        <v>70</v>
      </c>
      <c r="E13" s="123">
        <v>4</v>
      </c>
      <c r="F13" s="123">
        <v>83</v>
      </c>
      <c r="G13" s="123">
        <v>685</v>
      </c>
      <c r="H13" s="123">
        <v>851</v>
      </c>
      <c r="I13" s="123">
        <v>288</v>
      </c>
      <c r="J13" s="123">
        <v>10</v>
      </c>
      <c r="K13" s="76">
        <v>17384</v>
      </c>
      <c r="L13" s="143">
        <f t="shared" si="1"/>
        <v>24468</v>
      </c>
    </row>
    <row r="14" spans="1:12" ht="12.75">
      <c r="A14" s="29" t="s">
        <v>102</v>
      </c>
      <c r="B14" s="75">
        <v>909</v>
      </c>
      <c r="C14" s="123">
        <v>1797</v>
      </c>
      <c r="D14" s="123">
        <v>60</v>
      </c>
      <c r="E14" s="123">
        <v>8</v>
      </c>
      <c r="F14" s="123">
        <v>74</v>
      </c>
      <c r="G14" s="123">
        <v>639</v>
      </c>
      <c r="H14" s="123">
        <v>154</v>
      </c>
      <c r="I14" s="123">
        <v>438</v>
      </c>
      <c r="J14" s="123">
        <v>3</v>
      </c>
      <c r="K14" s="76">
        <v>13267</v>
      </c>
      <c r="L14" s="143">
        <f t="shared" si="1"/>
        <v>17349</v>
      </c>
    </row>
    <row r="15" spans="1:12" ht="12.75">
      <c r="A15" s="29" t="s">
        <v>104</v>
      </c>
      <c r="B15" s="75">
        <v>1109</v>
      </c>
      <c r="C15" s="123">
        <v>8136</v>
      </c>
      <c r="D15" s="123">
        <v>77</v>
      </c>
      <c r="E15" s="123">
        <v>35</v>
      </c>
      <c r="F15" s="123">
        <v>215</v>
      </c>
      <c r="G15" s="123">
        <v>1518</v>
      </c>
      <c r="H15" s="123">
        <v>400</v>
      </c>
      <c r="I15" s="123">
        <v>812</v>
      </c>
      <c r="J15" s="123">
        <v>13</v>
      </c>
      <c r="K15" s="76">
        <v>58011</v>
      </c>
      <c r="L15" s="143">
        <f t="shared" si="1"/>
        <v>70326</v>
      </c>
    </row>
    <row r="16" spans="1:12" ht="12.75">
      <c r="A16" s="29" t="s">
        <v>85</v>
      </c>
      <c r="B16" s="75">
        <v>96</v>
      </c>
      <c r="C16" s="123">
        <v>547</v>
      </c>
      <c r="D16" s="123">
        <v>6</v>
      </c>
      <c r="E16" s="123">
        <v>1</v>
      </c>
      <c r="F16" s="123">
        <v>40</v>
      </c>
      <c r="G16" s="123">
        <v>171</v>
      </c>
      <c r="H16" s="123">
        <v>25</v>
      </c>
      <c r="I16" s="123">
        <v>141</v>
      </c>
      <c r="J16" s="123">
        <v>21</v>
      </c>
      <c r="K16" s="76">
        <v>7124</v>
      </c>
      <c r="L16" s="143">
        <f t="shared" si="1"/>
        <v>8172</v>
      </c>
    </row>
    <row r="17" spans="1:12" ht="13.5" thickBot="1">
      <c r="A17" s="33" t="s">
        <v>86</v>
      </c>
      <c r="B17" s="79">
        <v>343</v>
      </c>
      <c r="C17" s="126">
        <v>2903</v>
      </c>
      <c r="D17" s="126">
        <v>19</v>
      </c>
      <c r="E17" s="126">
        <v>5</v>
      </c>
      <c r="F17" s="126">
        <v>489</v>
      </c>
      <c r="G17" s="126">
        <v>1658</v>
      </c>
      <c r="H17" s="126">
        <v>502</v>
      </c>
      <c r="I17" s="126">
        <v>249</v>
      </c>
      <c r="J17" s="126">
        <v>5</v>
      </c>
      <c r="K17" s="80">
        <v>27130</v>
      </c>
      <c r="L17" s="143">
        <f t="shared" si="1"/>
        <v>33303</v>
      </c>
    </row>
    <row r="18" spans="1:12" s="63" customFormat="1" ht="26.25" thickBot="1">
      <c r="A18" s="37" t="s">
        <v>2</v>
      </c>
      <c r="B18" s="146">
        <f aca="true" t="shared" si="2" ref="B18:L18">SUM(B11:B17)</f>
        <v>13060</v>
      </c>
      <c r="C18" s="117">
        <f t="shared" si="2"/>
        <v>33572</v>
      </c>
      <c r="D18" s="117">
        <f t="shared" si="2"/>
        <v>300</v>
      </c>
      <c r="E18" s="117">
        <f t="shared" si="2"/>
        <v>102</v>
      </c>
      <c r="F18" s="117">
        <f t="shared" si="2"/>
        <v>1922</v>
      </c>
      <c r="G18" s="117">
        <f t="shared" si="2"/>
        <v>11526</v>
      </c>
      <c r="H18" s="117">
        <f t="shared" si="2"/>
        <v>6855</v>
      </c>
      <c r="I18" s="117">
        <f t="shared" si="2"/>
        <v>2754</v>
      </c>
      <c r="J18" s="117">
        <f t="shared" si="2"/>
        <v>91</v>
      </c>
      <c r="K18" s="69">
        <f t="shared" si="2"/>
        <v>193315</v>
      </c>
      <c r="L18" s="70">
        <f t="shared" si="2"/>
        <v>263497</v>
      </c>
    </row>
    <row r="19" spans="1:12" ht="12.75">
      <c r="A19" s="25" t="s">
        <v>3</v>
      </c>
      <c r="B19" s="71">
        <v>238</v>
      </c>
      <c r="C19" s="120">
        <v>9913</v>
      </c>
      <c r="D19" s="120">
        <v>109</v>
      </c>
      <c r="E19" s="120">
        <v>35</v>
      </c>
      <c r="F19" s="120">
        <v>324</v>
      </c>
      <c r="G19" s="120">
        <v>7015</v>
      </c>
      <c r="H19" s="120">
        <v>258</v>
      </c>
      <c r="I19" s="120">
        <v>509</v>
      </c>
      <c r="J19" s="120">
        <v>24</v>
      </c>
      <c r="K19" s="72">
        <v>43346</v>
      </c>
      <c r="L19" s="143">
        <f>SUM(B19:K19)</f>
        <v>61771</v>
      </c>
    </row>
    <row r="20" spans="1:12" ht="12.75">
      <c r="A20" s="29" t="s">
        <v>10</v>
      </c>
      <c r="B20" s="75">
        <v>111</v>
      </c>
      <c r="C20" s="123">
        <v>2524</v>
      </c>
      <c r="D20" s="123">
        <v>40</v>
      </c>
      <c r="E20" s="123">
        <v>31</v>
      </c>
      <c r="F20" s="123">
        <v>60</v>
      </c>
      <c r="G20" s="123">
        <v>4243</v>
      </c>
      <c r="H20" s="123">
        <v>235</v>
      </c>
      <c r="I20" s="123">
        <v>165</v>
      </c>
      <c r="J20" s="123">
        <v>12</v>
      </c>
      <c r="K20" s="76">
        <v>19061</v>
      </c>
      <c r="L20" s="143">
        <f>SUM(B20:K20)</f>
        <v>26482</v>
      </c>
    </row>
    <row r="21" spans="1:12" ht="12.75">
      <c r="A21" s="29" t="s">
        <v>103</v>
      </c>
      <c r="B21" s="75">
        <v>352</v>
      </c>
      <c r="C21" s="123">
        <v>8833</v>
      </c>
      <c r="D21" s="123">
        <v>114</v>
      </c>
      <c r="E21" s="123">
        <v>53</v>
      </c>
      <c r="F21" s="123">
        <v>189</v>
      </c>
      <c r="G21" s="123">
        <v>2978</v>
      </c>
      <c r="H21" s="123">
        <v>1126</v>
      </c>
      <c r="I21" s="123">
        <v>915</v>
      </c>
      <c r="J21" s="123">
        <v>15</v>
      </c>
      <c r="K21" s="76">
        <v>60137</v>
      </c>
      <c r="L21" s="143">
        <f>SUM(B21:K21)</f>
        <v>74712</v>
      </c>
    </row>
    <row r="22" spans="1:12" ht="12.75">
      <c r="A22" s="29" t="s">
        <v>105</v>
      </c>
      <c r="B22" s="75">
        <v>50</v>
      </c>
      <c r="C22" s="123">
        <v>712</v>
      </c>
      <c r="D22" s="123">
        <v>11</v>
      </c>
      <c r="E22" s="123">
        <v>9</v>
      </c>
      <c r="F22" s="123">
        <v>3</v>
      </c>
      <c r="G22" s="123">
        <v>76</v>
      </c>
      <c r="H22" s="123">
        <v>77</v>
      </c>
      <c r="I22" s="123">
        <v>22</v>
      </c>
      <c r="J22" s="123">
        <v>4</v>
      </c>
      <c r="K22" s="76">
        <v>8301</v>
      </c>
      <c r="L22" s="143">
        <f>SUM(B22:K22)</f>
        <v>9265</v>
      </c>
    </row>
    <row r="23" spans="1:12" ht="13.5" thickBot="1">
      <c r="A23" s="33" t="s">
        <v>106</v>
      </c>
      <c r="B23" s="79">
        <v>76</v>
      </c>
      <c r="C23" s="126">
        <v>732</v>
      </c>
      <c r="D23" s="126">
        <v>5</v>
      </c>
      <c r="E23" s="126">
        <v>6</v>
      </c>
      <c r="F23" s="126">
        <v>3</v>
      </c>
      <c r="G23" s="126">
        <v>1811</v>
      </c>
      <c r="H23" s="126">
        <v>33</v>
      </c>
      <c r="I23" s="126">
        <v>50</v>
      </c>
      <c r="J23" s="126">
        <v>3</v>
      </c>
      <c r="K23" s="80">
        <v>8092</v>
      </c>
      <c r="L23" s="143">
        <f>SUM(B23:K23)</f>
        <v>10811</v>
      </c>
    </row>
    <row r="24" spans="1:12" ht="13.5" thickBot="1">
      <c r="A24" s="17" t="s">
        <v>79</v>
      </c>
      <c r="B24" s="68">
        <f aca="true" t="shared" si="3" ref="B24:L24">SUM(B19:B23)</f>
        <v>827</v>
      </c>
      <c r="C24" s="117">
        <f t="shared" si="3"/>
        <v>22714</v>
      </c>
      <c r="D24" s="117">
        <f t="shared" si="3"/>
        <v>279</v>
      </c>
      <c r="E24" s="117">
        <f t="shared" si="3"/>
        <v>134</v>
      </c>
      <c r="F24" s="117">
        <f t="shared" si="3"/>
        <v>579</v>
      </c>
      <c r="G24" s="117">
        <f t="shared" si="3"/>
        <v>16123</v>
      </c>
      <c r="H24" s="117">
        <f t="shared" si="3"/>
        <v>1729</v>
      </c>
      <c r="I24" s="117">
        <f t="shared" si="3"/>
        <v>1661</v>
      </c>
      <c r="J24" s="117">
        <f t="shared" si="3"/>
        <v>58</v>
      </c>
      <c r="K24" s="117">
        <f t="shared" si="3"/>
        <v>138937</v>
      </c>
      <c r="L24" s="70">
        <f t="shared" si="3"/>
        <v>183041</v>
      </c>
    </row>
    <row r="25" spans="1:12" ht="12.75">
      <c r="A25" s="25" t="s">
        <v>99</v>
      </c>
      <c r="B25" s="71">
        <v>2331</v>
      </c>
      <c r="C25" s="120">
        <v>8570</v>
      </c>
      <c r="D25" s="120">
        <v>33</v>
      </c>
      <c r="E25" s="120">
        <v>24</v>
      </c>
      <c r="F25" s="120">
        <v>425</v>
      </c>
      <c r="G25" s="120">
        <v>7666</v>
      </c>
      <c r="H25" s="120">
        <v>422</v>
      </c>
      <c r="I25" s="120">
        <v>327</v>
      </c>
      <c r="J25" s="120">
        <v>59</v>
      </c>
      <c r="K25" s="72">
        <v>57038</v>
      </c>
      <c r="L25" s="143">
        <f>SUM(B25:K25)</f>
        <v>76895</v>
      </c>
    </row>
    <row r="26" spans="1:12" ht="12.75">
      <c r="A26" s="29" t="s">
        <v>73</v>
      </c>
      <c r="B26" s="75">
        <v>1967</v>
      </c>
      <c r="C26" s="123">
        <v>8916</v>
      </c>
      <c r="D26" s="123">
        <v>78</v>
      </c>
      <c r="E26" s="123">
        <v>30</v>
      </c>
      <c r="F26" s="123">
        <v>307</v>
      </c>
      <c r="G26" s="123">
        <v>5778</v>
      </c>
      <c r="H26" s="123">
        <v>1984</v>
      </c>
      <c r="I26" s="123">
        <v>469</v>
      </c>
      <c r="J26" s="123">
        <v>43</v>
      </c>
      <c r="K26" s="76">
        <v>53554</v>
      </c>
      <c r="L26" s="143">
        <f>SUM(B26:K26)</f>
        <v>73126</v>
      </c>
    </row>
    <row r="27" spans="1:12" ht="13.5" thickBot="1">
      <c r="A27" s="33" t="s">
        <v>107</v>
      </c>
      <c r="B27" s="79">
        <v>445</v>
      </c>
      <c r="C27" s="126">
        <v>601</v>
      </c>
      <c r="D27" s="126">
        <v>10</v>
      </c>
      <c r="E27" s="126">
        <v>7</v>
      </c>
      <c r="F27" s="126">
        <v>19</v>
      </c>
      <c r="G27" s="126">
        <v>768</v>
      </c>
      <c r="H27" s="126">
        <v>295</v>
      </c>
      <c r="I27" s="126">
        <v>115</v>
      </c>
      <c r="J27" s="126">
        <v>2</v>
      </c>
      <c r="K27" s="80">
        <v>9503</v>
      </c>
      <c r="L27" s="143">
        <f>SUM(B27:K27)</f>
        <v>11765</v>
      </c>
    </row>
    <row r="28" spans="1:12" s="63" customFormat="1" ht="13.5" thickBot="1">
      <c r="A28" s="17" t="s">
        <v>78</v>
      </c>
      <c r="B28" s="68">
        <f aca="true" t="shared" si="4" ref="B28:L28">SUM(B25:B27)</f>
        <v>4743</v>
      </c>
      <c r="C28" s="117">
        <f t="shared" si="4"/>
        <v>18087</v>
      </c>
      <c r="D28" s="117">
        <f t="shared" si="4"/>
        <v>121</v>
      </c>
      <c r="E28" s="117">
        <f t="shared" si="4"/>
        <v>61</v>
      </c>
      <c r="F28" s="117">
        <f t="shared" si="4"/>
        <v>751</v>
      </c>
      <c r="G28" s="117">
        <f t="shared" si="4"/>
        <v>14212</v>
      </c>
      <c r="H28" s="117">
        <f t="shared" si="4"/>
        <v>2701</v>
      </c>
      <c r="I28" s="117">
        <f t="shared" si="4"/>
        <v>911</v>
      </c>
      <c r="J28" s="117">
        <f t="shared" si="4"/>
        <v>104</v>
      </c>
      <c r="K28" s="69">
        <f t="shared" si="4"/>
        <v>120095</v>
      </c>
      <c r="L28" s="70">
        <f t="shared" si="4"/>
        <v>161786</v>
      </c>
    </row>
    <row r="29" spans="1:12" ht="12.75">
      <c r="A29" s="25" t="s">
        <v>82</v>
      </c>
      <c r="B29" s="71">
        <v>2009</v>
      </c>
      <c r="C29" s="120">
        <v>5866</v>
      </c>
      <c r="D29" s="120">
        <v>30</v>
      </c>
      <c r="E29" s="120">
        <v>27</v>
      </c>
      <c r="F29" s="120">
        <v>131</v>
      </c>
      <c r="G29" s="120">
        <v>4099</v>
      </c>
      <c r="H29" s="120">
        <v>2339</v>
      </c>
      <c r="I29" s="120">
        <v>194</v>
      </c>
      <c r="J29" s="120">
        <v>19</v>
      </c>
      <c r="K29" s="72">
        <v>36652</v>
      </c>
      <c r="L29" s="143">
        <f>SUM(B29:K29)</f>
        <v>51366</v>
      </c>
    </row>
    <row r="30" spans="1:12" ht="12.75">
      <c r="A30" s="29" t="s">
        <v>87</v>
      </c>
      <c r="B30" s="75">
        <v>763</v>
      </c>
      <c r="C30" s="123">
        <v>2126</v>
      </c>
      <c r="D30" s="123">
        <v>27</v>
      </c>
      <c r="E30" s="123">
        <v>24</v>
      </c>
      <c r="F30" s="123">
        <v>101</v>
      </c>
      <c r="G30" s="123">
        <v>2605</v>
      </c>
      <c r="H30" s="123">
        <v>575</v>
      </c>
      <c r="I30" s="123">
        <v>168</v>
      </c>
      <c r="J30" s="123">
        <v>14</v>
      </c>
      <c r="K30" s="76">
        <v>21409</v>
      </c>
      <c r="L30" s="143">
        <f>SUM(B30:K30)</f>
        <v>27812</v>
      </c>
    </row>
    <row r="31" spans="1:12" ht="12.75">
      <c r="A31" s="29" t="s">
        <v>108</v>
      </c>
      <c r="B31" s="75">
        <v>1080</v>
      </c>
      <c r="C31" s="123">
        <v>1872</v>
      </c>
      <c r="D31" s="123">
        <v>27</v>
      </c>
      <c r="E31" s="123">
        <v>11</v>
      </c>
      <c r="F31" s="123">
        <v>131</v>
      </c>
      <c r="G31" s="123">
        <v>2180</v>
      </c>
      <c r="H31" s="123">
        <v>467</v>
      </c>
      <c r="I31" s="123">
        <v>157</v>
      </c>
      <c r="J31" s="123">
        <v>13</v>
      </c>
      <c r="K31" s="76">
        <v>16157</v>
      </c>
      <c r="L31" s="143">
        <f>SUM(B31:K31)</f>
        <v>22095</v>
      </c>
    </row>
    <row r="32" spans="1:12" ht="13.5" thickBot="1">
      <c r="A32" s="33" t="s">
        <v>109</v>
      </c>
      <c r="B32" s="79">
        <v>726</v>
      </c>
      <c r="C32" s="126">
        <v>1145</v>
      </c>
      <c r="D32" s="126">
        <v>30</v>
      </c>
      <c r="E32" s="126">
        <v>13</v>
      </c>
      <c r="F32" s="126">
        <v>150</v>
      </c>
      <c r="G32" s="126">
        <v>2238</v>
      </c>
      <c r="H32" s="126">
        <v>8</v>
      </c>
      <c r="I32" s="126">
        <v>94</v>
      </c>
      <c r="J32" s="126">
        <v>1</v>
      </c>
      <c r="K32" s="80">
        <v>8390</v>
      </c>
      <c r="L32" s="143">
        <f>SUM(B32:K32)</f>
        <v>12795</v>
      </c>
    </row>
    <row r="33" spans="1:12" s="63" customFormat="1" ht="13.5" thickBot="1">
      <c r="A33" s="37" t="s">
        <v>4</v>
      </c>
      <c r="B33" s="147">
        <f aca="true" t="shared" si="5" ref="B33:L33">SUM(B29:B32)</f>
        <v>4578</v>
      </c>
      <c r="C33" s="148">
        <f t="shared" si="5"/>
        <v>11009</v>
      </c>
      <c r="D33" s="148">
        <f t="shared" si="5"/>
        <v>114</v>
      </c>
      <c r="E33" s="148">
        <f t="shared" si="5"/>
        <v>75</v>
      </c>
      <c r="F33" s="148">
        <f t="shared" si="5"/>
        <v>513</v>
      </c>
      <c r="G33" s="148">
        <f t="shared" si="5"/>
        <v>11122</v>
      </c>
      <c r="H33" s="148">
        <f t="shared" si="5"/>
        <v>3389</v>
      </c>
      <c r="I33" s="148">
        <f t="shared" si="5"/>
        <v>613</v>
      </c>
      <c r="J33" s="148">
        <f t="shared" si="5"/>
        <v>47</v>
      </c>
      <c r="K33" s="149">
        <f t="shared" si="5"/>
        <v>82608</v>
      </c>
      <c r="L33" s="70">
        <f t="shared" si="5"/>
        <v>114068</v>
      </c>
    </row>
    <row r="34" spans="1:12" s="63" customFormat="1" ht="13.5" thickBot="1">
      <c r="A34" s="17" t="s">
        <v>5</v>
      </c>
      <c r="B34" s="68">
        <f aca="true" t="shared" si="6" ref="B34:L34">B5+B10+B18+B24+B28+B33</f>
        <v>34733</v>
      </c>
      <c r="C34" s="117">
        <f t="shared" si="6"/>
        <v>174457</v>
      </c>
      <c r="D34" s="117">
        <f t="shared" si="6"/>
        <v>1066</v>
      </c>
      <c r="E34" s="117">
        <f t="shared" si="6"/>
        <v>596</v>
      </c>
      <c r="F34" s="117">
        <f t="shared" si="6"/>
        <v>9085</v>
      </c>
      <c r="G34" s="117">
        <f t="shared" si="6"/>
        <v>93384</v>
      </c>
      <c r="H34" s="117">
        <f t="shared" si="6"/>
        <v>22440</v>
      </c>
      <c r="I34" s="117">
        <f t="shared" si="6"/>
        <v>7818</v>
      </c>
      <c r="J34" s="117">
        <f t="shared" si="6"/>
        <v>116244</v>
      </c>
      <c r="K34" s="69">
        <f t="shared" si="6"/>
        <v>917622</v>
      </c>
      <c r="L34" s="150">
        <f t="shared" si="6"/>
        <v>1377445</v>
      </c>
    </row>
  </sheetData>
  <sheetProtection/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U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57421875" style="13" customWidth="1"/>
    <col min="2" max="2" width="6.00390625" style="13" bestFit="1" customWidth="1"/>
    <col min="3" max="3" width="6.28125" style="13" bestFit="1" customWidth="1"/>
    <col min="4" max="4" width="3.8515625" style="13" bestFit="1" customWidth="1"/>
    <col min="5" max="5" width="6.57421875" style="13" bestFit="1" customWidth="1"/>
    <col min="6" max="6" width="5.421875" style="13" bestFit="1" customWidth="1"/>
    <col min="7" max="7" width="6.00390625" style="13" bestFit="1" customWidth="1"/>
    <col min="8" max="8" width="5.7109375" style="13" bestFit="1" customWidth="1"/>
    <col min="9" max="9" width="6.00390625" style="13" bestFit="1" customWidth="1"/>
    <col min="10" max="10" width="6.57421875" style="13" bestFit="1" customWidth="1"/>
    <col min="11" max="11" width="6.00390625" style="13" bestFit="1" customWidth="1"/>
    <col min="12" max="12" width="4.8515625" style="13" bestFit="1" customWidth="1"/>
    <col min="13" max="14" width="5.7109375" style="13" bestFit="1" customWidth="1"/>
    <col min="15" max="15" width="4.8515625" style="13" bestFit="1" customWidth="1"/>
    <col min="16" max="17" width="6.57421875" style="13" bestFit="1" customWidth="1"/>
    <col min="18" max="19" width="4.8515625" style="13" bestFit="1" customWidth="1"/>
    <col min="20" max="20" width="3.28125" style="13" bestFit="1" customWidth="1"/>
    <col min="21" max="21" width="6.57421875" style="13" bestFit="1" customWidth="1"/>
    <col min="22" max="16384" width="9.140625" style="13" customWidth="1"/>
  </cols>
  <sheetData>
    <row r="1" spans="1:16" ht="18.75" customHeight="1">
      <c r="A1" s="7" t="s">
        <v>164</v>
      </c>
      <c r="P1" s="151"/>
    </row>
    <row r="2" s="57" customFormat="1" ht="12.75">
      <c r="A2" s="16" t="s">
        <v>9</v>
      </c>
    </row>
    <row r="3" ht="9.75" customHeight="1" thickBot="1"/>
    <row r="4" spans="1:21" s="21" customFormat="1" ht="89.25" customHeight="1" thickBot="1">
      <c r="A4" s="152" t="s">
        <v>70</v>
      </c>
      <c r="B4" s="153" t="s">
        <v>44</v>
      </c>
      <c r="C4" s="153" t="s">
        <v>45</v>
      </c>
      <c r="D4" s="154" t="s">
        <v>43</v>
      </c>
      <c r="E4" s="111" t="s">
        <v>46</v>
      </c>
      <c r="F4" s="153" t="s">
        <v>74</v>
      </c>
      <c r="G4" s="153" t="s">
        <v>0</v>
      </c>
      <c r="H4" s="153" t="s">
        <v>47</v>
      </c>
      <c r="I4" s="155" t="s">
        <v>75</v>
      </c>
      <c r="J4" s="156" t="s">
        <v>100</v>
      </c>
      <c r="K4" s="157" t="s">
        <v>48</v>
      </c>
      <c r="L4" s="158" t="s">
        <v>49</v>
      </c>
      <c r="M4" s="159" t="s">
        <v>50</v>
      </c>
      <c r="N4" s="159" t="s">
        <v>51</v>
      </c>
      <c r="O4" s="155" t="s">
        <v>43</v>
      </c>
      <c r="P4" s="160" t="s">
        <v>100</v>
      </c>
      <c r="Q4" s="161" t="s">
        <v>53</v>
      </c>
      <c r="R4" s="158" t="s">
        <v>52</v>
      </c>
      <c r="S4" s="155" t="s">
        <v>75</v>
      </c>
      <c r="T4" s="155" t="s">
        <v>76</v>
      </c>
      <c r="U4" s="160" t="s">
        <v>100</v>
      </c>
    </row>
    <row r="5" spans="1:21" s="21" customFormat="1" ht="13.5" thickBot="1">
      <c r="A5" s="17" t="s">
        <v>77</v>
      </c>
      <c r="B5" s="162">
        <v>12877</v>
      </c>
      <c r="C5" s="163">
        <v>12619</v>
      </c>
      <c r="D5" s="164">
        <v>8</v>
      </c>
      <c r="E5" s="165">
        <f>SUM(B5:D5)</f>
        <v>25504</v>
      </c>
      <c r="F5" s="162">
        <v>1401</v>
      </c>
      <c r="G5" s="163">
        <f>1629+2194+1137+4056+2203</f>
        <v>11219</v>
      </c>
      <c r="H5" s="163">
        <v>6569</v>
      </c>
      <c r="I5" s="164">
        <v>6315</v>
      </c>
      <c r="J5" s="165">
        <f>SUM(F5:I5)</f>
        <v>25504</v>
      </c>
      <c r="K5" s="166">
        <v>24074</v>
      </c>
      <c r="L5" s="163">
        <v>449</v>
      </c>
      <c r="M5" s="163">
        <v>526</v>
      </c>
      <c r="N5" s="163">
        <v>431</v>
      </c>
      <c r="O5" s="164">
        <v>24</v>
      </c>
      <c r="P5" s="165">
        <f aca="true" t="shared" si="0" ref="P5:P17">SUM(K5:O5)</f>
        <v>25504</v>
      </c>
      <c r="Q5" s="162">
        <v>25470</v>
      </c>
      <c r="R5" s="163">
        <v>20</v>
      </c>
      <c r="S5" s="164">
        <v>14</v>
      </c>
      <c r="T5" s="164">
        <v>0</v>
      </c>
      <c r="U5" s="167">
        <f>SUM(Q5:T5)</f>
        <v>25504</v>
      </c>
    </row>
    <row r="6" spans="1:21" ht="12.75">
      <c r="A6" s="25" t="s">
        <v>101</v>
      </c>
      <c r="B6" s="168">
        <v>5327</v>
      </c>
      <c r="C6" s="169">
        <v>19538</v>
      </c>
      <c r="D6" s="170">
        <v>0</v>
      </c>
      <c r="E6" s="171">
        <f aca="true" t="shared" si="1" ref="E6:E32">SUM(B6:D6)</f>
        <v>24865</v>
      </c>
      <c r="F6" s="168">
        <v>262</v>
      </c>
      <c r="G6" s="169">
        <f>422+1042+905+2411+6068</f>
        <v>10848</v>
      </c>
      <c r="H6" s="169">
        <v>11154</v>
      </c>
      <c r="I6" s="170">
        <v>2601</v>
      </c>
      <c r="J6" s="171">
        <f aca="true" t="shared" si="2" ref="J6:J32">SUM(F6:I6)</f>
        <v>24865</v>
      </c>
      <c r="K6" s="172">
        <v>24375</v>
      </c>
      <c r="L6" s="173">
        <v>92</v>
      </c>
      <c r="M6" s="173">
        <v>155</v>
      </c>
      <c r="N6" s="173">
        <v>150</v>
      </c>
      <c r="O6" s="174">
        <v>93</v>
      </c>
      <c r="P6" s="175">
        <f t="shared" si="0"/>
        <v>24865</v>
      </c>
      <c r="Q6" s="172">
        <v>24739</v>
      </c>
      <c r="R6" s="173">
        <v>60</v>
      </c>
      <c r="S6" s="174">
        <v>56</v>
      </c>
      <c r="T6" s="174">
        <v>10</v>
      </c>
      <c r="U6" s="176">
        <f>SUM(Q6:T6)</f>
        <v>24865</v>
      </c>
    </row>
    <row r="7" spans="1:21" ht="12.75">
      <c r="A7" s="29" t="s">
        <v>81</v>
      </c>
      <c r="B7" s="177">
        <v>11967</v>
      </c>
      <c r="C7" s="178">
        <v>13825</v>
      </c>
      <c r="D7" s="179">
        <v>0</v>
      </c>
      <c r="E7" s="180">
        <f t="shared" si="1"/>
        <v>25792</v>
      </c>
      <c r="F7" s="177">
        <v>652</v>
      </c>
      <c r="G7" s="178">
        <f>862+1908+1733+4369+5794</f>
        <v>14666</v>
      </c>
      <c r="H7" s="178">
        <v>6730</v>
      </c>
      <c r="I7" s="179">
        <v>3744</v>
      </c>
      <c r="J7" s="180">
        <f t="shared" si="2"/>
        <v>25792</v>
      </c>
      <c r="K7" s="181">
        <v>24483</v>
      </c>
      <c r="L7" s="182">
        <v>213</v>
      </c>
      <c r="M7" s="182">
        <v>402</v>
      </c>
      <c r="N7" s="182">
        <v>91</v>
      </c>
      <c r="O7" s="183">
        <v>603</v>
      </c>
      <c r="P7" s="175">
        <f t="shared" si="0"/>
        <v>25792</v>
      </c>
      <c r="Q7" s="181">
        <v>25162</v>
      </c>
      <c r="R7" s="182">
        <v>30</v>
      </c>
      <c r="S7" s="183">
        <v>589</v>
      </c>
      <c r="T7" s="183">
        <v>11</v>
      </c>
      <c r="U7" s="184">
        <f>SUM(Q7:T7)</f>
        <v>25792</v>
      </c>
    </row>
    <row r="8" spans="1:21" ht="12.75">
      <c r="A8" s="29" t="s">
        <v>83</v>
      </c>
      <c r="B8" s="177">
        <v>5349</v>
      </c>
      <c r="C8" s="178">
        <v>4731</v>
      </c>
      <c r="D8" s="179">
        <v>0</v>
      </c>
      <c r="E8" s="180">
        <f t="shared" si="1"/>
        <v>10080</v>
      </c>
      <c r="F8" s="177">
        <v>94</v>
      </c>
      <c r="G8" s="178">
        <f>139+625+768+1828+2456</f>
        <v>5816</v>
      </c>
      <c r="H8" s="178">
        <v>2971</v>
      </c>
      <c r="I8" s="179">
        <v>1199</v>
      </c>
      <c r="J8" s="180">
        <f t="shared" si="2"/>
        <v>10080</v>
      </c>
      <c r="K8" s="181">
        <v>9758</v>
      </c>
      <c r="L8" s="182">
        <v>79</v>
      </c>
      <c r="M8" s="182">
        <v>120</v>
      </c>
      <c r="N8" s="182">
        <v>98</v>
      </c>
      <c r="O8" s="183">
        <v>25</v>
      </c>
      <c r="P8" s="175">
        <f t="shared" si="0"/>
        <v>10080</v>
      </c>
      <c r="Q8" s="181">
        <v>9966</v>
      </c>
      <c r="R8" s="182">
        <v>92</v>
      </c>
      <c r="S8" s="183">
        <v>21</v>
      </c>
      <c r="T8" s="183">
        <v>1</v>
      </c>
      <c r="U8" s="184">
        <f>SUM(Q8:T8)</f>
        <v>10080</v>
      </c>
    </row>
    <row r="9" spans="1:21" ht="13.5" thickBot="1">
      <c r="A9" s="33" t="s">
        <v>80</v>
      </c>
      <c r="B9" s="185">
        <v>1007</v>
      </c>
      <c r="C9" s="186">
        <v>2521</v>
      </c>
      <c r="D9" s="187">
        <v>0</v>
      </c>
      <c r="E9" s="188">
        <f t="shared" si="1"/>
        <v>3528</v>
      </c>
      <c r="F9" s="185">
        <v>18</v>
      </c>
      <c r="G9" s="186">
        <f>36+221+439+877+1029</f>
        <v>2602</v>
      </c>
      <c r="H9" s="186">
        <v>419</v>
      </c>
      <c r="I9" s="187">
        <v>489</v>
      </c>
      <c r="J9" s="188">
        <f t="shared" si="2"/>
        <v>3528</v>
      </c>
      <c r="K9" s="189">
        <v>3426</v>
      </c>
      <c r="L9" s="190">
        <v>9</v>
      </c>
      <c r="M9" s="190">
        <v>20</v>
      </c>
      <c r="N9" s="190">
        <v>11</v>
      </c>
      <c r="O9" s="191">
        <v>62</v>
      </c>
      <c r="P9" s="192">
        <f t="shared" si="0"/>
        <v>3528</v>
      </c>
      <c r="Q9" s="189">
        <v>3464</v>
      </c>
      <c r="R9" s="190">
        <v>51</v>
      </c>
      <c r="S9" s="191">
        <v>11</v>
      </c>
      <c r="T9" s="191">
        <v>2</v>
      </c>
      <c r="U9" s="193">
        <f>SUM(Q9:T9)</f>
        <v>3528</v>
      </c>
    </row>
    <row r="10" spans="1:21" s="21" customFormat="1" ht="13.5" thickBot="1">
      <c r="A10" s="17" t="s">
        <v>1</v>
      </c>
      <c r="B10" s="162">
        <f aca="true" t="shared" si="3" ref="B10:J10">SUM(B6:B9)</f>
        <v>23650</v>
      </c>
      <c r="C10" s="163">
        <f t="shared" si="3"/>
        <v>40615</v>
      </c>
      <c r="D10" s="164">
        <f t="shared" si="3"/>
        <v>0</v>
      </c>
      <c r="E10" s="165">
        <f t="shared" si="3"/>
        <v>64265</v>
      </c>
      <c r="F10" s="162">
        <f t="shared" si="3"/>
        <v>1026</v>
      </c>
      <c r="G10" s="163">
        <f t="shared" si="3"/>
        <v>33932</v>
      </c>
      <c r="H10" s="163">
        <f t="shared" si="3"/>
        <v>21274</v>
      </c>
      <c r="I10" s="164">
        <f t="shared" si="3"/>
        <v>8033</v>
      </c>
      <c r="J10" s="165">
        <f t="shared" si="3"/>
        <v>64265</v>
      </c>
      <c r="K10" s="194">
        <f>SUM(K6:K9)</f>
        <v>62042</v>
      </c>
      <c r="L10" s="195">
        <f>SUM(L6:L9)</f>
        <v>393</v>
      </c>
      <c r="M10" s="195">
        <f>SUM(M6:M9)</f>
        <v>697</v>
      </c>
      <c r="N10" s="195">
        <f>SUM(N6:N9)</f>
        <v>350</v>
      </c>
      <c r="O10" s="196">
        <f>SUM(O6:O9)</f>
        <v>783</v>
      </c>
      <c r="P10" s="167">
        <f t="shared" si="0"/>
        <v>64265</v>
      </c>
      <c r="Q10" s="197">
        <f>SUM(Q6:Q9)</f>
        <v>63331</v>
      </c>
      <c r="R10" s="195">
        <f>SUM(R6:R9)</f>
        <v>233</v>
      </c>
      <c r="S10" s="196">
        <f>SUM(S6:S9)</f>
        <v>677</v>
      </c>
      <c r="T10" s="196">
        <f>SUM(T6:T9)</f>
        <v>24</v>
      </c>
      <c r="U10" s="167">
        <f>SUM(U6:U9)</f>
        <v>64265</v>
      </c>
    </row>
    <row r="11" spans="1:21" ht="12.75">
      <c r="A11" s="25" t="s">
        <v>97</v>
      </c>
      <c r="B11" s="168">
        <v>3698</v>
      </c>
      <c r="C11" s="169">
        <v>11912</v>
      </c>
      <c r="D11" s="170">
        <v>25</v>
      </c>
      <c r="E11" s="171">
        <f t="shared" si="1"/>
        <v>15635</v>
      </c>
      <c r="F11" s="168">
        <v>463</v>
      </c>
      <c r="G11" s="169">
        <f>735+1695+764+1769+2920</f>
        <v>7883</v>
      </c>
      <c r="H11" s="169">
        <v>5843</v>
      </c>
      <c r="I11" s="170">
        <v>1446</v>
      </c>
      <c r="J11" s="171">
        <f t="shared" si="2"/>
        <v>15635</v>
      </c>
      <c r="K11" s="172">
        <v>15398</v>
      </c>
      <c r="L11" s="173">
        <v>60</v>
      </c>
      <c r="M11" s="173">
        <v>112</v>
      </c>
      <c r="N11" s="173">
        <v>40</v>
      </c>
      <c r="O11" s="174">
        <v>25</v>
      </c>
      <c r="P11" s="175">
        <f t="shared" si="0"/>
        <v>15635</v>
      </c>
      <c r="Q11" s="172">
        <v>15595</v>
      </c>
      <c r="R11" s="173">
        <v>20</v>
      </c>
      <c r="S11" s="174">
        <v>12</v>
      </c>
      <c r="T11" s="174">
        <v>8</v>
      </c>
      <c r="U11" s="176">
        <f aca="true" t="shared" si="4" ref="U11:U17">SUM(Q11:T11)</f>
        <v>15635</v>
      </c>
    </row>
    <row r="12" spans="1:21" ht="12.75">
      <c r="A12" s="29" t="s">
        <v>98</v>
      </c>
      <c r="B12" s="177">
        <v>292</v>
      </c>
      <c r="C12" s="178">
        <v>1892</v>
      </c>
      <c r="D12" s="179">
        <v>0</v>
      </c>
      <c r="E12" s="180">
        <f t="shared" si="1"/>
        <v>2184</v>
      </c>
      <c r="F12" s="177">
        <v>51</v>
      </c>
      <c r="G12" s="178">
        <f>45+81+92+218+372</f>
        <v>808</v>
      </c>
      <c r="H12" s="178">
        <v>634</v>
      </c>
      <c r="I12" s="179">
        <v>691</v>
      </c>
      <c r="J12" s="180">
        <f t="shared" si="2"/>
        <v>2184</v>
      </c>
      <c r="K12" s="181">
        <v>2157</v>
      </c>
      <c r="L12" s="182">
        <v>12</v>
      </c>
      <c r="M12" s="182">
        <v>8</v>
      </c>
      <c r="N12" s="182">
        <v>5</v>
      </c>
      <c r="O12" s="183">
        <v>2</v>
      </c>
      <c r="P12" s="175">
        <f t="shared" si="0"/>
        <v>2184</v>
      </c>
      <c r="Q12" s="181">
        <v>2133</v>
      </c>
      <c r="R12" s="182">
        <v>49</v>
      </c>
      <c r="S12" s="183">
        <v>2</v>
      </c>
      <c r="T12" s="183">
        <v>0</v>
      </c>
      <c r="U12" s="184">
        <f t="shared" si="4"/>
        <v>2184</v>
      </c>
    </row>
    <row r="13" spans="1:21" ht="12.75">
      <c r="A13" s="29" t="s">
        <v>84</v>
      </c>
      <c r="B13" s="177">
        <v>277</v>
      </c>
      <c r="C13" s="178">
        <v>2271</v>
      </c>
      <c r="D13" s="179">
        <v>31</v>
      </c>
      <c r="E13" s="180">
        <f t="shared" si="1"/>
        <v>2579</v>
      </c>
      <c r="F13" s="177">
        <v>24</v>
      </c>
      <c r="G13" s="178">
        <f>22+96+79+285+688</f>
        <v>1170</v>
      </c>
      <c r="H13" s="178">
        <v>868</v>
      </c>
      <c r="I13" s="179">
        <v>517</v>
      </c>
      <c r="J13" s="180">
        <f t="shared" si="2"/>
        <v>2579</v>
      </c>
      <c r="K13" s="181">
        <v>2543</v>
      </c>
      <c r="L13" s="182">
        <v>5</v>
      </c>
      <c r="M13" s="182">
        <v>1</v>
      </c>
      <c r="N13" s="182">
        <v>4</v>
      </c>
      <c r="O13" s="183">
        <v>26</v>
      </c>
      <c r="P13" s="175">
        <f t="shared" si="0"/>
        <v>2579</v>
      </c>
      <c r="Q13" s="181">
        <v>2489</v>
      </c>
      <c r="R13" s="182">
        <v>71</v>
      </c>
      <c r="S13" s="183">
        <v>11</v>
      </c>
      <c r="T13" s="183">
        <v>8</v>
      </c>
      <c r="U13" s="184">
        <f t="shared" si="4"/>
        <v>2579</v>
      </c>
    </row>
    <row r="14" spans="1:21" ht="12.75">
      <c r="A14" s="29" t="s">
        <v>102</v>
      </c>
      <c r="B14" s="177">
        <v>288</v>
      </c>
      <c r="C14" s="178">
        <v>1574</v>
      </c>
      <c r="D14" s="179">
        <v>3</v>
      </c>
      <c r="E14" s="180">
        <f t="shared" si="1"/>
        <v>1865</v>
      </c>
      <c r="F14" s="177">
        <v>52</v>
      </c>
      <c r="G14" s="178">
        <f>118+189+82+170+374</f>
        <v>933</v>
      </c>
      <c r="H14" s="178">
        <v>547</v>
      </c>
      <c r="I14" s="179">
        <v>333</v>
      </c>
      <c r="J14" s="180">
        <f t="shared" si="2"/>
        <v>1865</v>
      </c>
      <c r="K14" s="181">
        <v>1839</v>
      </c>
      <c r="L14" s="182">
        <v>4</v>
      </c>
      <c r="M14" s="182">
        <v>10</v>
      </c>
      <c r="N14" s="182">
        <v>7</v>
      </c>
      <c r="O14" s="183">
        <v>5</v>
      </c>
      <c r="P14" s="175">
        <f t="shared" si="0"/>
        <v>1865</v>
      </c>
      <c r="Q14" s="181">
        <v>1799</v>
      </c>
      <c r="R14" s="182">
        <v>60</v>
      </c>
      <c r="S14" s="183">
        <v>4</v>
      </c>
      <c r="T14" s="183">
        <v>2</v>
      </c>
      <c r="U14" s="184">
        <f t="shared" si="4"/>
        <v>1865</v>
      </c>
    </row>
    <row r="15" spans="1:21" ht="12.75">
      <c r="A15" s="29" t="s">
        <v>104</v>
      </c>
      <c r="B15" s="177">
        <v>361</v>
      </c>
      <c r="C15" s="178">
        <v>7860</v>
      </c>
      <c r="D15" s="179">
        <v>2</v>
      </c>
      <c r="E15" s="180">
        <f t="shared" si="1"/>
        <v>8223</v>
      </c>
      <c r="F15" s="177">
        <v>44</v>
      </c>
      <c r="G15" s="178">
        <f>46+172+299+1265+3352</f>
        <v>5134</v>
      </c>
      <c r="H15" s="178">
        <v>2681</v>
      </c>
      <c r="I15" s="179">
        <v>364</v>
      </c>
      <c r="J15" s="180">
        <f t="shared" si="2"/>
        <v>8223</v>
      </c>
      <c r="K15" s="181">
        <v>8201</v>
      </c>
      <c r="L15" s="182">
        <v>9</v>
      </c>
      <c r="M15" s="182">
        <v>9</v>
      </c>
      <c r="N15" s="182">
        <v>3</v>
      </c>
      <c r="O15" s="183">
        <v>1</v>
      </c>
      <c r="P15" s="175">
        <f t="shared" si="0"/>
        <v>8223</v>
      </c>
      <c r="Q15" s="181">
        <v>8146</v>
      </c>
      <c r="R15" s="182">
        <v>76</v>
      </c>
      <c r="S15" s="183">
        <v>1</v>
      </c>
      <c r="T15" s="183">
        <v>0</v>
      </c>
      <c r="U15" s="184">
        <f t="shared" si="4"/>
        <v>8223</v>
      </c>
    </row>
    <row r="16" spans="1:21" ht="12.75">
      <c r="A16" s="29" t="s">
        <v>85</v>
      </c>
      <c r="B16" s="177">
        <v>15</v>
      </c>
      <c r="C16" s="178">
        <v>557</v>
      </c>
      <c r="D16" s="179">
        <v>1</v>
      </c>
      <c r="E16" s="180">
        <f t="shared" si="1"/>
        <v>573</v>
      </c>
      <c r="F16" s="177">
        <v>10</v>
      </c>
      <c r="G16" s="178">
        <f>18+22+23+25+7</f>
        <v>95</v>
      </c>
      <c r="H16" s="178">
        <v>4</v>
      </c>
      <c r="I16" s="179">
        <v>464</v>
      </c>
      <c r="J16" s="180">
        <f t="shared" si="2"/>
        <v>573</v>
      </c>
      <c r="K16" s="181">
        <v>570</v>
      </c>
      <c r="L16" s="182">
        <v>1</v>
      </c>
      <c r="M16" s="182">
        <v>0</v>
      </c>
      <c r="N16" s="182">
        <v>1</v>
      </c>
      <c r="O16" s="183">
        <v>1</v>
      </c>
      <c r="P16" s="175">
        <f t="shared" si="0"/>
        <v>573</v>
      </c>
      <c r="Q16" s="181">
        <v>566</v>
      </c>
      <c r="R16" s="182">
        <v>6</v>
      </c>
      <c r="S16" s="183">
        <v>1</v>
      </c>
      <c r="T16" s="183">
        <v>0</v>
      </c>
      <c r="U16" s="184">
        <f t="shared" si="4"/>
        <v>573</v>
      </c>
    </row>
    <row r="17" spans="1:21" ht="13.5" thickBot="1">
      <c r="A17" s="33" t="s">
        <v>86</v>
      </c>
      <c r="B17" s="185">
        <v>177</v>
      </c>
      <c r="C17" s="186">
        <v>2742</v>
      </c>
      <c r="D17" s="187">
        <v>7</v>
      </c>
      <c r="E17" s="188">
        <f t="shared" si="1"/>
        <v>2926</v>
      </c>
      <c r="F17" s="185">
        <v>68</v>
      </c>
      <c r="G17" s="186">
        <f>132+219+104+288+683</f>
        <v>1426</v>
      </c>
      <c r="H17" s="186">
        <v>698</v>
      </c>
      <c r="I17" s="187">
        <v>734</v>
      </c>
      <c r="J17" s="188">
        <f t="shared" si="2"/>
        <v>2926</v>
      </c>
      <c r="K17" s="189">
        <v>2919</v>
      </c>
      <c r="L17" s="190">
        <v>0</v>
      </c>
      <c r="M17" s="190">
        <v>0</v>
      </c>
      <c r="N17" s="190">
        <v>0</v>
      </c>
      <c r="O17" s="191">
        <v>7</v>
      </c>
      <c r="P17" s="175">
        <f t="shared" si="0"/>
        <v>2926</v>
      </c>
      <c r="Q17" s="189">
        <v>2905</v>
      </c>
      <c r="R17" s="190">
        <v>19</v>
      </c>
      <c r="S17" s="191">
        <v>2</v>
      </c>
      <c r="T17" s="191">
        <v>0</v>
      </c>
      <c r="U17" s="193">
        <f t="shared" si="4"/>
        <v>2926</v>
      </c>
    </row>
    <row r="18" spans="1:21" s="21" customFormat="1" ht="26.25" thickBot="1">
      <c r="A18" s="37" t="s">
        <v>2</v>
      </c>
      <c r="B18" s="162">
        <f aca="true" t="shared" si="5" ref="B18:J18">SUM(B11:B17)</f>
        <v>5108</v>
      </c>
      <c r="C18" s="163">
        <f t="shared" si="5"/>
        <v>28808</v>
      </c>
      <c r="D18" s="164">
        <f t="shared" si="5"/>
        <v>69</v>
      </c>
      <c r="E18" s="165">
        <f t="shared" si="5"/>
        <v>33985</v>
      </c>
      <c r="F18" s="162">
        <f t="shared" si="5"/>
        <v>712</v>
      </c>
      <c r="G18" s="163">
        <f t="shared" si="5"/>
        <v>17449</v>
      </c>
      <c r="H18" s="163">
        <f t="shared" si="5"/>
        <v>11275</v>
      </c>
      <c r="I18" s="164">
        <f t="shared" si="5"/>
        <v>4549</v>
      </c>
      <c r="J18" s="165">
        <f t="shared" si="5"/>
        <v>33985</v>
      </c>
      <c r="K18" s="194">
        <f aca="true" t="shared" si="6" ref="K18:U18">SUM(K11:K17)</f>
        <v>33627</v>
      </c>
      <c r="L18" s="195">
        <f t="shared" si="6"/>
        <v>91</v>
      </c>
      <c r="M18" s="195">
        <f t="shared" si="6"/>
        <v>140</v>
      </c>
      <c r="N18" s="195">
        <f t="shared" si="6"/>
        <v>60</v>
      </c>
      <c r="O18" s="196">
        <f t="shared" si="6"/>
        <v>67</v>
      </c>
      <c r="P18" s="167">
        <f t="shared" si="6"/>
        <v>33985</v>
      </c>
      <c r="Q18" s="197">
        <f t="shared" si="6"/>
        <v>33633</v>
      </c>
      <c r="R18" s="195">
        <f t="shared" si="6"/>
        <v>301</v>
      </c>
      <c r="S18" s="196">
        <f t="shared" si="6"/>
        <v>33</v>
      </c>
      <c r="T18" s="196">
        <f t="shared" si="6"/>
        <v>18</v>
      </c>
      <c r="U18" s="167">
        <f t="shared" si="6"/>
        <v>33985</v>
      </c>
    </row>
    <row r="19" spans="1:21" ht="12.75">
      <c r="A19" s="25" t="s">
        <v>3</v>
      </c>
      <c r="B19" s="168">
        <v>1536</v>
      </c>
      <c r="C19" s="169">
        <v>8504</v>
      </c>
      <c r="D19" s="170">
        <v>5</v>
      </c>
      <c r="E19" s="171">
        <f t="shared" si="1"/>
        <v>10045</v>
      </c>
      <c r="F19" s="168">
        <v>161</v>
      </c>
      <c r="G19" s="169">
        <f>430+1109+891+1678+3211</f>
        <v>7319</v>
      </c>
      <c r="H19" s="169">
        <v>1766</v>
      </c>
      <c r="I19" s="170">
        <v>799</v>
      </c>
      <c r="J19" s="171">
        <f t="shared" si="2"/>
        <v>10045</v>
      </c>
      <c r="K19" s="172">
        <v>9829</v>
      </c>
      <c r="L19" s="173">
        <v>27</v>
      </c>
      <c r="M19" s="173">
        <v>89</v>
      </c>
      <c r="N19" s="173">
        <v>92</v>
      </c>
      <c r="O19" s="174">
        <v>8</v>
      </c>
      <c r="P19" s="175">
        <f>SUM(K19:O19)</f>
        <v>10045</v>
      </c>
      <c r="Q19" s="172">
        <v>9929</v>
      </c>
      <c r="R19" s="173">
        <v>110</v>
      </c>
      <c r="S19" s="174">
        <v>6</v>
      </c>
      <c r="T19" s="174">
        <v>0</v>
      </c>
      <c r="U19" s="176">
        <f>SUM(Q19:T19)</f>
        <v>10045</v>
      </c>
    </row>
    <row r="20" spans="1:21" ht="12.75">
      <c r="A20" s="29" t="s">
        <v>10</v>
      </c>
      <c r="B20" s="177">
        <v>192</v>
      </c>
      <c r="C20" s="178">
        <v>2382</v>
      </c>
      <c r="D20" s="179">
        <v>0</v>
      </c>
      <c r="E20" s="180">
        <f t="shared" si="1"/>
        <v>2574</v>
      </c>
      <c r="F20" s="177">
        <v>35</v>
      </c>
      <c r="G20" s="178">
        <f>33+202+201+466+1019</f>
        <v>1921</v>
      </c>
      <c r="H20" s="178">
        <v>540</v>
      </c>
      <c r="I20" s="179">
        <v>78</v>
      </c>
      <c r="J20" s="180">
        <f t="shared" si="2"/>
        <v>2574</v>
      </c>
      <c r="K20" s="181">
        <v>2561</v>
      </c>
      <c r="L20" s="182">
        <v>3</v>
      </c>
      <c r="M20" s="182">
        <v>7</v>
      </c>
      <c r="N20" s="182">
        <v>3</v>
      </c>
      <c r="O20" s="183">
        <v>0</v>
      </c>
      <c r="P20" s="175">
        <f>SUM(K20:O20)</f>
        <v>2574</v>
      </c>
      <c r="Q20" s="181">
        <v>2533</v>
      </c>
      <c r="R20" s="182">
        <v>41</v>
      </c>
      <c r="S20" s="183">
        <v>0</v>
      </c>
      <c r="T20" s="183">
        <v>0</v>
      </c>
      <c r="U20" s="184">
        <f>SUM(Q20:T20)</f>
        <v>2574</v>
      </c>
    </row>
    <row r="21" spans="1:21" ht="12.75">
      <c r="A21" s="29" t="s">
        <v>103</v>
      </c>
      <c r="B21" s="177">
        <v>595</v>
      </c>
      <c r="C21" s="178">
        <v>8366</v>
      </c>
      <c r="D21" s="179">
        <v>0</v>
      </c>
      <c r="E21" s="180">
        <f t="shared" si="1"/>
        <v>8961</v>
      </c>
      <c r="F21" s="177">
        <v>34</v>
      </c>
      <c r="G21" s="178">
        <f>97+714+992+1488+3007</f>
        <v>6298</v>
      </c>
      <c r="H21" s="178">
        <v>1180</v>
      </c>
      <c r="I21" s="179">
        <v>1449</v>
      </c>
      <c r="J21" s="180">
        <f t="shared" si="2"/>
        <v>8961</v>
      </c>
      <c r="K21" s="181">
        <v>8936</v>
      </c>
      <c r="L21" s="182">
        <v>6</v>
      </c>
      <c r="M21" s="182">
        <v>7</v>
      </c>
      <c r="N21" s="182">
        <v>10</v>
      </c>
      <c r="O21" s="183">
        <v>2</v>
      </c>
      <c r="P21" s="175">
        <f>SUM(K21:O21)</f>
        <v>8961</v>
      </c>
      <c r="Q21" s="181">
        <v>8848</v>
      </c>
      <c r="R21" s="182">
        <v>113</v>
      </c>
      <c r="S21" s="183">
        <v>0</v>
      </c>
      <c r="T21" s="183">
        <v>0</v>
      </c>
      <c r="U21" s="184">
        <f>SUM(Q21:T21)</f>
        <v>8961</v>
      </c>
    </row>
    <row r="22" spans="1:21" ht="12.75">
      <c r="A22" s="29" t="s">
        <v>105</v>
      </c>
      <c r="B22" s="177">
        <v>37</v>
      </c>
      <c r="C22" s="178">
        <v>687</v>
      </c>
      <c r="D22" s="179">
        <v>1</v>
      </c>
      <c r="E22" s="180">
        <f t="shared" si="1"/>
        <v>725</v>
      </c>
      <c r="F22" s="177">
        <v>4</v>
      </c>
      <c r="G22" s="178">
        <f>13+122+99+124+151</f>
        <v>509</v>
      </c>
      <c r="H22" s="178">
        <v>150</v>
      </c>
      <c r="I22" s="179">
        <v>62</v>
      </c>
      <c r="J22" s="180">
        <f t="shared" si="2"/>
        <v>725</v>
      </c>
      <c r="K22" s="181">
        <v>722</v>
      </c>
      <c r="L22" s="182">
        <v>1</v>
      </c>
      <c r="M22" s="182">
        <v>0</v>
      </c>
      <c r="N22" s="182">
        <v>1</v>
      </c>
      <c r="O22" s="183">
        <v>1</v>
      </c>
      <c r="P22" s="175">
        <f>SUM(K22:O22)</f>
        <v>725</v>
      </c>
      <c r="Q22" s="181">
        <v>714</v>
      </c>
      <c r="R22" s="182">
        <v>11</v>
      </c>
      <c r="S22" s="183">
        <v>0</v>
      </c>
      <c r="T22" s="183">
        <v>0</v>
      </c>
      <c r="U22" s="184">
        <f>SUM(Q22:T22)</f>
        <v>725</v>
      </c>
    </row>
    <row r="23" spans="1:21" ht="13.5" thickBot="1">
      <c r="A23" s="33" t="s">
        <v>106</v>
      </c>
      <c r="B23" s="185">
        <v>66</v>
      </c>
      <c r="C23" s="186">
        <v>674</v>
      </c>
      <c r="D23" s="187">
        <v>0</v>
      </c>
      <c r="E23" s="188">
        <f t="shared" si="1"/>
        <v>740</v>
      </c>
      <c r="F23" s="185">
        <v>7</v>
      </c>
      <c r="G23" s="186">
        <f>10+27+71+131+166</f>
        <v>405</v>
      </c>
      <c r="H23" s="186">
        <v>177</v>
      </c>
      <c r="I23" s="187">
        <v>151</v>
      </c>
      <c r="J23" s="188">
        <f t="shared" si="2"/>
        <v>740</v>
      </c>
      <c r="K23" s="189">
        <v>737</v>
      </c>
      <c r="L23" s="190">
        <v>0</v>
      </c>
      <c r="M23" s="190">
        <v>0</v>
      </c>
      <c r="N23" s="190">
        <v>3</v>
      </c>
      <c r="O23" s="191">
        <v>0</v>
      </c>
      <c r="P23" s="175">
        <f>SUM(K23:O23)</f>
        <v>740</v>
      </c>
      <c r="Q23" s="189">
        <v>735</v>
      </c>
      <c r="R23" s="190">
        <v>5</v>
      </c>
      <c r="S23" s="191">
        <v>0</v>
      </c>
      <c r="T23" s="191">
        <v>0</v>
      </c>
      <c r="U23" s="193">
        <f>SUM(Q23:T23)</f>
        <v>740</v>
      </c>
    </row>
    <row r="24" spans="1:21" ht="13.5" thickBot="1">
      <c r="A24" s="17" t="s">
        <v>79</v>
      </c>
      <c r="B24" s="162">
        <f aca="true" t="shared" si="7" ref="B24:J24">SUM(B19:B23)</f>
        <v>2426</v>
      </c>
      <c r="C24" s="163">
        <f t="shared" si="7"/>
        <v>20613</v>
      </c>
      <c r="D24" s="164">
        <f t="shared" si="7"/>
        <v>6</v>
      </c>
      <c r="E24" s="165">
        <f t="shared" si="7"/>
        <v>23045</v>
      </c>
      <c r="F24" s="162">
        <f t="shared" si="7"/>
        <v>241</v>
      </c>
      <c r="G24" s="163">
        <f t="shared" si="7"/>
        <v>16452</v>
      </c>
      <c r="H24" s="163">
        <f t="shared" si="7"/>
        <v>3813</v>
      </c>
      <c r="I24" s="164">
        <f t="shared" si="7"/>
        <v>2539</v>
      </c>
      <c r="J24" s="198">
        <f t="shared" si="7"/>
        <v>23045</v>
      </c>
      <c r="K24" s="194">
        <f aca="true" t="shared" si="8" ref="K24:U24">SUM(K19:K23)</f>
        <v>22785</v>
      </c>
      <c r="L24" s="195">
        <f t="shared" si="8"/>
        <v>37</v>
      </c>
      <c r="M24" s="195">
        <f t="shared" si="8"/>
        <v>103</v>
      </c>
      <c r="N24" s="195">
        <f t="shared" si="8"/>
        <v>109</v>
      </c>
      <c r="O24" s="199">
        <f t="shared" si="8"/>
        <v>11</v>
      </c>
      <c r="P24" s="200">
        <f t="shared" si="8"/>
        <v>23045</v>
      </c>
      <c r="Q24" s="197">
        <f t="shared" si="8"/>
        <v>22759</v>
      </c>
      <c r="R24" s="195">
        <f t="shared" si="8"/>
        <v>280</v>
      </c>
      <c r="S24" s="196">
        <f t="shared" si="8"/>
        <v>6</v>
      </c>
      <c r="T24" s="196">
        <f t="shared" si="8"/>
        <v>0</v>
      </c>
      <c r="U24" s="167">
        <f t="shared" si="8"/>
        <v>23045</v>
      </c>
    </row>
    <row r="25" spans="1:21" ht="12.75">
      <c r="A25" s="25" t="s">
        <v>99</v>
      </c>
      <c r="B25" s="168">
        <v>2385</v>
      </c>
      <c r="C25" s="169">
        <v>5922</v>
      </c>
      <c r="D25" s="170">
        <v>357</v>
      </c>
      <c r="E25" s="171">
        <f t="shared" si="1"/>
        <v>8664</v>
      </c>
      <c r="F25" s="168">
        <v>187</v>
      </c>
      <c r="G25" s="169">
        <f>165+385+484+1121+2242</f>
        <v>4397</v>
      </c>
      <c r="H25" s="169">
        <v>2831</v>
      </c>
      <c r="I25" s="170">
        <v>1249</v>
      </c>
      <c r="J25" s="171">
        <f t="shared" si="2"/>
        <v>8664</v>
      </c>
      <c r="K25" s="172">
        <v>8151</v>
      </c>
      <c r="L25" s="173">
        <v>26</v>
      </c>
      <c r="M25" s="173">
        <v>59</v>
      </c>
      <c r="N25" s="173">
        <v>70</v>
      </c>
      <c r="O25" s="174">
        <v>358</v>
      </c>
      <c r="P25" s="175">
        <f>SUM(K25:O25)</f>
        <v>8664</v>
      </c>
      <c r="Q25" s="172">
        <v>8282</v>
      </c>
      <c r="R25" s="173">
        <v>33</v>
      </c>
      <c r="S25" s="174">
        <v>342</v>
      </c>
      <c r="T25" s="174">
        <v>7</v>
      </c>
      <c r="U25" s="176">
        <f>SUM(Q25:T25)</f>
        <v>8664</v>
      </c>
    </row>
    <row r="26" spans="1:21" ht="12.75">
      <c r="A26" s="29" t="s">
        <v>73</v>
      </c>
      <c r="B26" s="177">
        <v>1240</v>
      </c>
      <c r="C26" s="178">
        <v>7759</v>
      </c>
      <c r="D26" s="179">
        <v>37</v>
      </c>
      <c r="E26" s="180">
        <f t="shared" si="1"/>
        <v>9036</v>
      </c>
      <c r="F26" s="177">
        <v>53</v>
      </c>
      <c r="G26" s="178">
        <f>79+327+348+1008+2073</f>
        <v>3835</v>
      </c>
      <c r="H26" s="178">
        <v>3139</v>
      </c>
      <c r="I26" s="179">
        <v>2009</v>
      </c>
      <c r="J26" s="180">
        <f t="shared" si="2"/>
        <v>9036</v>
      </c>
      <c r="K26" s="181">
        <v>8934</v>
      </c>
      <c r="L26" s="182">
        <v>20</v>
      </c>
      <c r="M26" s="182">
        <v>42</v>
      </c>
      <c r="N26" s="182">
        <v>17</v>
      </c>
      <c r="O26" s="183">
        <v>23</v>
      </c>
      <c r="P26" s="175">
        <f>SUM(K26:O26)</f>
        <v>9036</v>
      </c>
      <c r="Q26" s="181">
        <v>8941</v>
      </c>
      <c r="R26" s="182">
        <v>78</v>
      </c>
      <c r="S26" s="183">
        <v>13</v>
      </c>
      <c r="T26" s="183">
        <v>4</v>
      </c>
      <c r="U26" s="176">
        <f>SUM(Q26:T26)</f>
        <v>9036</v>
      </c>
    </row>
    <row r="27" spans="1:21" ht="13.5" thickBot="1">
      <c r="A27" s="33" t="s">
        <v>107</v>
      </c>
      <c r="B27" s="185">
        <v>61</v>
      </c>
      <c r="C27" s="186">
        <v>551</v>
      </c>
      <c r="D27" s="187">
        <v>1</v>
      </c>
      <c r="E27" s="188">
        <f t="shared" si="1"/>
        <v>613</v>
      </c>
      <c r="F27" s="185">
        <v>8</v>
      </c>
      <c r="G27" s="186">
        <f>10+16+50+140+188</f>
        <v>404</v>
      </c>
      <c r="H27" s="186">
        <v>127</v>
      </c>
      <c r="I27" s="187">
        <v>74</v>
      </c>
      <c r="J27" s="188">
        <f t="shared" si="2"/>
        <v>613</v>
      </c>
      <c r="K27" s="189">
        <v>606</v>
      </c>
      <c r="L27" s="190">
        <v>0</v>
      </c>
      <c r="M27" s="190">
        <v>3</v>
      </c>
      <c r="N27" s="190">
        <v>3</v>
      </c>
      <c r="O27" s="191">
        <v>1</v>
      </c>
      <c r="P27" s="175">
        <f>SUM(K27:O27)</f>
        <v>613</v>
      </c>
      <c r="Q27" s="189">
        <v>602</v>
      </c>
      <c r="R27" s="190">
        <v>10</v>
      </c>
      <c r="S27" s="191">
        <v>1</v>
      </c>
      <c r="T27" s="191">
        <v>0</v>
      </c>
      <c r="U27" s="176">
        <f>SUM(Q27:T27)</f>
        <v>613</v>
      </c>
    </row>
    <row r="28" spans="1:21" s="21" customFormat="1" ht="13.5" thickBot="1">
      <c r="A28" s="17" t="s">
        <v>78</v>
      </c>
      <c r="B28" s="162">
        <f aca="true" t="shared" si="9" ref="B28:J28">SUM(B25:B27)</f>
        <v>3686</v>
      </c>
      <c r="C28" s="163">
        <f t="shared" si="9"/>
        <v>14232</v>
      </c>
      <c r="D28" s="164">
        <f t="shared" si="9"/>
        <v>395</v>
      </c>
      <c r="E28" s="165">
        <f t="shared" si="9"/>
        <v>18313</v>
      </c>
      <c r="F28" s="162">
        <f t="shared" si="9"/>
        <v>248</v>
      </c>
      <c r="G28" s="163">
        <f t="shared" si="9"/>
        <v>8636</v>
      </c>
      <c r="H28" s="163">
        <f t="shared" si="9"/>
        <v>6097</v>
      </c>
      <c r="I28" s="164">
        <f t="shared" si="9"/>
        <v>3332</v>
      </c>
      <c r="J28" s="198">
        <f t="shared" si="9"/>
        <v>18313</v>
      </c>
      <c r="K28" s="194">
        <f aca="true" t="shared" si="10" ref="K28:U28">SUM(K25:K27)</f>
        <v>17691</v>
      </c>
      <c r="L28" s="195">
        <f t="shared" si="10"/>
        <v>46</v>
      </c>
      <c r="M28" s="195">
        <f t="shared" si="10"/>
        <v>104</v>
      </c>
      <c r="N28" s="195">
        <f t="shared" si="10"/>
        <v>90</v>
      </c>
      <c r="O28" s="199">
        <f t="shared" si="10"/>
        <v>382</v>
      </c>
      <c r="P28" s="200">
        <f t="shared" si="10"/>
        <v>18313</v>
      </c>
      <c r="Q28" s="197">
        <f t="shared" si="10"/>
        <v>17825</v>
      </c>
      <c r="R28" s="197">
        <f t="shared" si="10"/>
        <v>121</v>
      </c>
      <c r="S28" s="197">
        <f t="shared" si="10"/>
        <v>356</v>
      </c>
      <c r="T28" s="197">
        <f t="shared" si="10"/>
        <v>11</v>
      </c>
      <c r="U28" s="167">
        <f t="shared" si="10"/>
        <v>18313</v>
      </c>
    </row>
    <row r="29" spans="1:21" ht="12.75">
      <c r="A29" s="25" t="s">
        <v>82</v>
      </c>
      <c r="B29" s="168">
        <v>1805</v>
      </c>
      <c r="C29" s="169">
        <v>4052</v>
      </c>
      <c r="D29" s="170">
        <v>53</v>
      </c>
      <c r="E29" s="171">
        <f t="shared" si="1"/>
        <v>5910</v>
      </c>
      <c r="F29" s="168">
        <v>30</v>
      </c>
      <c r="G29" s="169">
        <f>36+202+257+844+1632</f>
        <v>2971</v>
      </c>
      <c r="H29" s="169">
        <v>2183</v>
      </c>
      <c r="I29" s="170">
        <v>726</v>
      </c>
      <c r="J29" s="171">
        <f t="shared" si="2"/>
        <v>5910</v>
      </c>
      <c r="K29" s="172">
        <v>5783</v>
      </c>
      <c r="L29" s="173">
        <v>17</v>
      </c>
      <c r="M29" s="173">
        <v>21</v>
      </c>
      <c r="N29" s="173">
        <v>14</v>
      </c>
      <c r="O29" s="174">
        <v>75</v>
      </c>
      <c r="P29" s="175">
        <f>SUM(K29:O29)</f>
        <v>5910</v>
      </c>
      <c r="Q29" s="172">
        <v>5870</v>
      </c>
      <c r="R29" s="173">
        <v>30</v>
      </c>
      <c r="S29" s="174">
        <v>7</v>
      </c>
      <c r="T29" s="174">
        <v>3</v>
      </c>
      <c r="U29" s="176">
        <f>SUM(Q29:T29)</f>
        <v>5910</v>
      </c>
    </row>
    <row r="30" spans="1:21" ht="12.75">
      <c r="A30" s="29" t="s">
        <v>87</v>
      </c>
      <c r="B30" s="177">
        <v>265</v>
      </c>
      <c r="C30" s="178">
        <v>1902</v>
      </c>
      <c r="D30" s="179">
        <v>1</v>
      </c>
      <c r="E30" s="180">
        <f t="shared" si="1"/>
        <v>2168</v>
      </c>
      <c r="F30" s="177">
        <v>5</v>
      </c>
      <c r="G30" s="178">
        <f>18+51+102+259+460</f>
        <v>890</v>
      </c>
      <c r="H30" s="178">
        <v>726</v>
      </c>
      <c r="I30" s="179">
        <v>547</v>
      </c>
      <c r="J30" s="180">
        <f t="shared" si="2"/>
        <v>2168</v>
      </c>
      <c r="K30" s="181">
        <v>2154</v>
      </c>
      <c r="L30" s="182">
        <v>1</v>
      </c>
      <c r="M30" s="182">
        <v>8</v>
      </c>
      <c r="N30" s="182">
        <v>3</v>
      </c>
      <c r="O30" s="183">
        <v>2</v>
      </c>
      <c r="P30" s="175">
        <f>SUM(K30:O30)</f>
        <v>2168</v>
      </c>
      <c r="Q30" s="181">
        <v>2140</v>
      </c>
      <c r="R30" s="182">
        <v>27</v>
      </c>
      <c r="S30" s="183">
        <v>1</v>
      </c>
      <c r="T30" s="183">
        <v>0</v>
      </c>
      <c r="U30" s="184">
        <f>SUM(Q30:T30)</f>
        <v>2168</v>
      </c>
    </row>
    <row r="31" spans="1:21" ht="12.75">
      <c r="A31" s="29" t="s">
        <v>108</v>
      </c>
      <c r="B31" s="177">
        <v>191</v>
      </c>
      <c r="C31" s="178">
        <v>1706</v>
      </c>
      <c r="D31" s="179">
        <v>16</v>
      </c>
      <c r="E31" s="180">
        <f t="shared" si="1"/>
        <v>1913</v>
      </c>
      <c r="F31" s="177">
        <v>9</v>
      </c>
      <c r="G31" s="178">
        <f>12+92+76+188+419</f>
        <v>787</v>
      </c>
      <c r="H31" s="178">
        <v>666</v>
      </c>
      <c r="I31" s="179">
        <v>451</v>
      </c>
      <c r="J31" s="180">
        <f t="shared" si="2"/>
        <v>1913</v>
      </c>
      <c r="K31" s="181">
        <v>1893</v>
      </c>
      <c r="L31" s="182">
        <v>3</v>
      </c>
      <c r="M31" s="182">
        <v>8</v>
      </c>
      <c r="N31" s="182">
        <v>5</v>
      </c>
      <c r="O31" s="183">
        <v>4</v>
      </c>
      <c r="P31" s="175">
        <f>SUM(K31:O31)</f>
        <v>1913</v>
      </c>
      <c r="Q31" s="181">
        <v>1883</v>
      </c>
      <c r="R31" s="182">
        <v>27</v>
      </c>
      <c r="S31" s="183">
        <v>3</v>
      </c>
      <c r="T31" s="183">
        <v>0</v>
      </c>
      <c r="U31" s="184">
        <f>SUM(Q31:T31)</f>
        <v>1913</v>
      </c>
    </row>
    <row r="32" spans="1:21" ht="13.5" thickBot="1">
      <c r="A32" s="33" t="s">
        <v>109</v>
      </c>
      <c r="B32" s="185">
        <v>42</v>
      </c>
      <c r="C32" s="186">
        <v>1134</v>
      </c>
      <c r="D32" s="187">
        <v>0</v>
      </c>
      <c r="E32" s="188">
        <f t="shared" si="1"/>
        <v>1176</v>
      </c>
      <c r="F32" s="185">
        <v>16</v>
      </c>
      <c r="G32" s="186">
        <f>25+56+60+170+371</f>
        <v>682</v>
      </c>
      <c r="H32" s="186">
        <v>428</v>
      </c>
      <c r="I32" s="187">
        <v>50</v>
      </c>
      <c r="J32" s="188">
        <f t="shared" si="2"/>
        <v>1176</v>
      </c>
      <c r="K32" s="189">
        <v>1169</v>
      </c>
      <c r="L32" s="190">
        <v>2</v>
      </c>
      <c r="M32" s="190">
        <v>2</v>
      </c>
      <c r="N32" s="190">
        <v>3</v>
      </c>
      <c r="O32" s="191">
        <v>0</v>
      </c>
      <c r="P32" s="175">
        <f>SUM(K32:O32)</f>
        <v>1176</v>
      </c>
      <c r="Q32" s="189">
        <v>1145</v>
      </c>
      <c r="R32" s="190">
        <v>31</v>
      </c>
      <c r="S32" s="191">
        <v>0</v>
      </c>
      <c r="T32" s="191">
        <v>0</v>
      </c>
      <c r="U32" s="193">
        <f>SUM(Q32:T32)</f>
        <v>1176</v>
      </c>
    </row>
    <row r="33" spans="1:21" s="21" customFormat="1" ht="13.5" thickBot="1">
      <c r="A33" s="37" t="s">
        <v>4</v>
      </c>
      <c r="B33" s="162">
        <f>SUM(B29:B32)</f>
        <v>2303</v>
      </c>
      <c r="C33" s="163">
        <f aca="true" t="shared" si="11" ref="C33:J33">SUM(C29:C32)</f>
        <v>8794</v>
      </c>
      <c r="D33" s="164">
        <f t="shared" si="11"/>
        <v>70</v>
      </c>
      <c r="E33" s="165">
        <f t="shared" si="11"/>
        <v>11167</v>
      </c>
      <c r="F33" s="162">
        <f t="shared" si="11"/>
        <v>60</v>
      </c>
      <c r="G33" s="163">
        <f t="shared" si="11"/>
        <v>5330</v>
      </c>
      <c r="H33" s="163">
        <f t="shared" si="11"/>
        <v>4003</v>
      </c>
      <c r="I33" s="164">
        <f t="shared" si="11"/>
        <v>1774</v>
      </c>
      <c r="J33" s="165">
        <f t="shared" si="11"/>
        <v>11167</v>
      </c>
      <c r="K33" s="201">
        <f aca="true" t="shared" si="12" ref="K33:U33">SUM(K29:K32)</f>
        <v>10999</v>
      </c>
      <c r="L33" s="202">
        <f t="shared" si="12"/>
        <v>23</v>
      </c>
      <c r="M33" s="203">
        <f t="shared" si="12"/>
        <v>39</v>
      </c>
      <c r="N33" s="203">
        <f t="shared" si="12"/>
        <v>25</v>
      </c>
      <c r="O33" s="204">
        <f t="shared" si="12"/>
        <v>81</v>
      </c>
      <c r="P33" s="200">
        <f t="shared" si="12"/>
        <v>11167</v>
      </c>
      <c r="Q33" s="205">
        <f t="shared" si="12"/>
        <v>11038</v>
      </c>
      <c r="R33" s="205">
        <f t="shared" si="12"/>
        <v>115</v>
      </c>
      <c r="S33" s="205">
        <f t="shared" si="12"/>
        <v>11</v>
      </c>
      <c r="T33" s="205">
        <f t="shared" si="12"/>
        <v>3</v>
      </c>
      <c r="U33" s="167">
        <f t="shared" si="12"/>
        <v>11167</v>
      </c>
    </row>
    <row r="34" spans="1:21" s="21" customFormat="1" ht="13.5" thickBot="1">
      <c r="A34" s="17" t="s">
        <v>5</v>
      </c>
      <c r="B34" s="206">
        <f>B5+B10+B18+B24+B28+B33</f>
        <v>50050</v>
      </c>
      <c r="C34" s="207">
        <f aca="true" t="shared" si="13" ref="C34:J34">C5+C10+C18+C24+C28+C33</f>
        <v>125681</v>
      </c>
      <c r="D34" s="208">
        <f t="shared" si="13"/>
        <v>548</v>
      </c>
      <c r="E34" s="209">
        <f t="shared" si="13"/>
        <v>176279</v>
      </c>
      <c r="F34" s="206">
        <f t="shared" si="13"/>
        <v>3688</v>
      </c>
      <c r="G34" s="207">
        <f t="shared" si="13"/>
        <v>93018</v>
      </c>
      <c r="H34" s="207">
        <f t="shared" si="13"/>
        <v>53031</v>
      </c>
      <c r="I34" s="208">
        <f t="shared" si="13"/>
        <v>26542</v>
      </c>
      <c r="J34" s="209">
        <f t="shared" si="13"/>
        <v>176279</v>
      </c>
      <c r="K34" s="210">
        <f aca="true" t="shared" si="14" ref="K34:U34">K5+K10+K18+K24+K28+K33</f>
        <v>171218</v>
      </c>
      <c r="L34" s="194">
        <f t="shared" si="14"/>
        <v>1039</v>
      </c>
      <c r="M34" s="195">
        <f t="shared" si="14"/>
        <v>1609</v>
      </c>
      <c r="N34" s="195">
        <f t="shared" si="14"/>
        <v>1065</v>
      </c>
      <c r="O34" s="199">
        <f t="shared" si="14"/>
        <v>1348</v>
      </c>
      <c r="P34" s="211">
        <f t="shared" si="14"/>
        <v>176279</v>
      </c>
      <c r="Q34" s="194">
        <f t="shared" si="14"/>
        <v>174056</v>
      </c>
      <c r="R34" s="195">
        <f t="shared" si="14"/>
        <v>1070</v>
      </c>
      <c r="S34" s="195">
        <f t="shared" si="14"/>
        <v>1097</v>
      </c>
      <c r="T34" s="199">
        <f t="shared" si="14"/>
        <v>56</v>
      </c>
      <c r="U34" s="212">
        <f t="shared" si="14"/>
        <v>176279</v>
      </c>
    </row>
  </sheetData>
  <sheetProtection/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S34"/>
  <sheetViews>
    <sheetView zoomScalePageLayoutView="0" workbookViewId="0" topLeftCell="A1">
      <pane ySplit="4" topLeftCell="A5" activePane="bottomLeft" state="frozen"/>
      <selection pane="topLeft" activeCell="B29" sqref="B29"/>
      <selection pane="bottomLeft" activeCell="A1" sqref="A1"/>
    </sheetView>
  </sheetViews>
  <sheetFormatPr defaultColWidth="9.140625" defaultRowHeight="12.75"/>
  <cols>
    <col min="1" max="1" width="25.57421875" style="13" customWidth="1"/>
    <col min="2" max="2" width="6.00390625" style="13" bestFit="1" customWidth="1"/>
    <col min="3" max="4" width="5.7109375" style="13" customWidth="1"/>
    <col min="5" max="5" width="7.7109375" style="13" bestFit="1" customWidth="1"/>
    <col min="6" max="6" width="5.421875" style="13" bestFit="1" customWidth="1"/>
    <col min="7" max="7" width="5.7109375" style="13" customWidth="1"/>
    <col min="8" max="10" width="3.28125" style="13" bestFit="1" customWidth="1"/>
    <col min="11" max="11" width="5.7109375" style="13" customWidth="1"/>
    <col min="12" max="12" width="11.7109375" style="13" bestFit="1" customWidth="1"/>
    <col min="13" max="13" width="6.57421875" style="13" bestFit="1" customWidth="1"/>
    <col min="14" max="15" width="5.7109375" style="13" bestFit="1" customWidth="1"/>
    <col min="16" max="17" width="5.7109375" style="13" customWidth="1"/>
    <col min="18" max="18" width="13.57421875" style="13" bestFit="1" customWidth="1"/>
    <col min="19" max="19" width="6.57421875" style="21" bestFit="1" customWidth="1"/>
    <col min="20" max="20" width="17.57421875" style="13" bestFit="1" customWidth="1"/>
    <col min="21" max="16384" width="9.140625" style="13" customWidth="1"/>
  </cols>
  <sheetData>
    <row r="1" spans="1:14" ht="18.75">
      <c r="A1" s="7" t="s">
        <v>165</v>
      </c>
      <c r="N1" s="151"/>
    </row>
    <row r="2" s="57" customFormat="1" ht="12.75">
      <c r="A2" s="16" t="s">
        <v>9</v>
      </c>
    </row>
    <row r="3" ht="13.5" thickBot="1"/>
    <row r="4" spans="1:19" s="21" customFormat="1" ht="75" customHeight="1" thickBot="1">
      <c r="A4" s="152" t="s">
        <v>70</v>
      </c>
      <c r="B4" s="161" t="s">
        <v>54</v>
      </c>
      <c r="C4" s="159" t="s">
        <v>55</v>
      </c>
      <c r="D4" s="159" t="s">
        <v>56</v>
      </c>
      <c r="E4" s="213" t="s">
        <v>57</v>
      </c>
      <c r="F4" s="213" t="s">
        <v>155</v>
      </c>
      <c r="G4" s="159" t="s">
        <v>156</v>
      </c>
      <c r="H4" s="158" t="s">
        <v>61</v>
      </c>
      <c r="I4" s="158" t="s">
        <v>95</v>
      </c>
      <c r="J4" s="159" t="s">
        <v>96</v>
      </c>
      <c r="K4" s="214" t="s">
        <v>58</v>
      </c>
      <c r="L4" s="156" t="s">
        <v>59</v>
      </c>
      <c r="M4" s="161" t="s">
        <v>54</v>
      </c>
      <c r="N4" s="159" t="s">
        <v>55</v>
      </c>
      <c r="O4" s="159" t="s">
        <v>63</v>
      </c>
      <c r="P4" s="159" t="s">
        <v>62</v>
      </c>
      <c r="Q4" s="214" t="s">
        <v>64</v>
      </c>
      <c r="R4" s="44" t="s">
        <v>60</v>
      </c>
      <c r="S4" s="44" t="s">
        <v>100</v>
      </c>
    </row>
    <row r="5" spans="1:19" s="21" customFormat="1" ht="13.5" thickBot="1">
      <c r="A5" s="17" t="s">
        <v>77</v>
      </c>
      <c r="B5" s="162">
        <v>9228</v>
      </c>
      <c r="C5" s="163">
        <v>566</v>
      </c>
      <c r="D5" s="163">
        <v>225</v>
      </c>
      <c r="E5" s="163">
        <v>37</v>
      </c>
      <c r="F5" s="163">
        <v>1634</v>
      </c>
      <c r="G5" s="163">
        <v>1036</v>
      </c>
      <c r="H5" s="163">
        <v>5</v>
      </c>
      <c r="I5" s="163">
        <v>18</v>
      </c>
      <c r="J5" s="163">
        <v>40</v>
      </c>
      <c r="K5" s="164">
        <v>87</v>
      </c>
      <c r="L5" s="165">
        <f>SUM(B5:K5)</f>
        <v>12876</v>
      </c>
      <c r="M5" s="162">
        <v>12097</v>
      </c>
      <c r="N5" s="163">
        <v>126</v>
      </c>
      <c r="O5" s="163">
        <v>11</v>
      </c>
      <c r="P5" s="163">
        <v>327</v>
      </c>
      <c r="Q5" s="164">
        <v>58</v>
      </c>
      <c r="R5" s="165">
        <f>SUM(M5:Q5)</f>
        <v>12619</v>
      </c>
      <c r="S5" s="165">
        <f>R5+L5</f>
        <v>25495</v>
      </c>
    </row>
    <row r="6" spans="1:19" ht="12.75">
      <c r="A6" s="25" t="s">
        <v>101</v>
      </c>
      <c r="B6" s="172">
        <v>4518</v>
      </c>
      <c r="C6" s="173">
        <v>215</v>
      </c>
      <c r="D6" s="173">
        <v>29</v>
      </c>
      <c r="E6" s="173">
        <v>11</v>
      </c>
      <c r="F6" s="173">
        <v>330</v>
      </c>
      <c r="G6" s="173">
        <v>200</v>
      </c>
      <c r="H6" s="173">
        <v>1</v>
      </c>
      <c r="I6" s="173">
        <v>8</v>
      </c>
      <c r="J6" s="173">
        <v>4</v>
      </c>
      <c r="K6" s="174">
        <v>11</v>
      </c>
      <c r="L6" s="171">
        <f aca="true" t="shared" si="0" ref="L6:L32">SUM(B6:K6)</f>
        <v>5327</v>
      </c>
      <c r="M6" s="172">
        <v>19245</v>
      </c>
      <c r="N6" s="173">
        <v>92</v>
      </c>
      <c r="O6" s="173">
        <v>2</v>
      </c>
      <c r="P6" s="173">
        <v>169</v>
      </c>
      <c r="Q6" s="174">
        <v>30</v>
      </c>
      <c r="R6" s="171">
        <f aca="true" t="shared" si="1" ref="R6:R32">SUM(M6:Q6)</f>
        <v>19538</v>
      </c>
      <c r="S6" s="171">
        <f>R6+L6</f>
        <v>24865</v>
      </c>
    </row>
    <row r="7" spans="1:19" ht="12.75">
      <c r="A7" s="29" t="s">
        <v>81</v>
      </c>
      <c r="B7" s="181">
        <v>9278</v>
      </c>
      <c r="C7" s="182">
        <v>462</v>
      </c>
      <c r="D7" s="182">
        <v>133</v>
      </c>
      <c r="E7" s="182">
        <v>19</v>
      </c>
      <c r="F7" s="182">
        <v>1248</v>
      </c>
      <c r="G7" s="182">
        <v>793</v>
      </c>
      <c r="H7" s="182">
        <v>2</v>
      </c>
      <c r="I7" s="182">
        <v>6</v>
      </c>
      <c r="J7" s="182">
        <v>10</v>
      </c>
      <c r="K7" s="183">
        <v>16</v>
      </c>
      <c r="L7" s="180">
        <f t="shared" si="0"/>
        <v>11967</v>
      </c>
      <c r="M7" s="181">
        <v>13526</v>
      </c>
      <c r="N7" s="182">
        <v>83</v>
      </c>
      <c r="O7" s="182">
        <v>8</v>
      </c>
      <c r="P7" s="182">
        <v>136</v>
      </c>
      <c r="Q7" s="183">
        <v>72</v>
      </c>
      <c r="R7" s="180">
        <f t="shared" si="1"/>
        <v>13825</v>
      </c>
      <c r="S7" s="180">
        <f aca="true" t="shared" si="2" ref="S7:S32">L7+R7</f>
        <v>25792</v>
      </c>
    </row>
    <row r="8" spans="1:19" ht="12.75">
      <c r="A8" s="29" t="s">
        <v>83</v>
      </c>
      <c r="B8" s="181">
        <v>4513</v>
      </c>
      <c r="C8" s="182">
        <v>139</v>
      </c>
      <c r="D8" s="182">
        <v>22</v>
      </c>
      <c r="E8" s="182">
        <v>12</v>
      </c>
      <c r="F8" s="182">
        <v>403</v>
      </c>
      <c r="G8" s="182">
        <v>247</v>
      </c>
      <c r="H8" s="182">
        <v>2</v>
      </c>
      <c r="I8" s="182">
        <v>3</v>
      </c>
      <c r="J8" s="182">
        <v>2</v>
      </c>
      <c r="K8" s="183">
        <v>6</v>
      </c>
      <c r="L8" s="180">
        <f t="shared" si="0"/>
        <v>5349</v>
      </c>
      <c r="M8" s="181">
        <v>4597</v>
      </c>
      <c r="N8" s="182">
        <v>62</v>
      </c>
      <c r="O8" s="182">
        <v>3</v>
      </c>
      <c r="P8" s="182">
        <v>38</v>
      </c>
      <c r="Q8" s="183">
        <v>31</v>
      </c>
      <c r="R8" s="180">
        <f t="shared" si="1"/>
        <v>4731</v>
      </c>
      <c r="S8" s="180">
        <f t="shared" si="2"/>
        <v>10080</v>
      </c>
    </row>
    <row r="9" spans="1:19" ht="13.5" thickBot="1">
      <c r="A9" s="33" t="s">
        <v>80</v>
      </c>
      <c r="B9" s="189">
        <v>812</v>
      </c>
      <c r="C9" s="190">
        <v>17</v>
      </c>
      <c r="D9" s="190">
        <v>0</v>
      </c>
      <c r="E9" s="190">
        <v>3</v>
      </c>
      <c r="F9" s="190">
        <v>106</v>
      </c>
      <c r="G9" s="190">
        <v>68</v>
      </c>
      <c r="H9" s="190">
        <v>0</v>
      </c>
      <c r="I9" s="190">
        <v>0</v>
      </c>
      <c r="J9" s="190">
        <v>0</v>
      </c>
      <c r="K9" s="191">
        <v>1</v>
      </c>
      <c r="L9" s="188">
        <f t="shared" si="0"/>
        <v>1007</v>
      </c>
      <c r="M9" s="189">
        <v>2468</v>
      </c>
      <c r="N9" s="190">
        <v>6</v>
      </c>
      <c r="O9" s="190">
        <v>0</v>
      </c>
      <c r="P9" s="190">
        <v>32</v>
      </c>
      <c r="Q9" s="191">
        <v>15</v>
      </c>
      <c r="R9" s="188">
        <f t="shared" si="1"/>
        <v>2521</v>
      </c>
      <c r="S9" s="188">
        <f t="shared" si="2"/>
        <v>3528</v>
      </c>
    </row>
    <row r="10" spans="1:19" s="21" customFormat="1" ht="13.5" thickBot="1">
      <c r="A10" s="17" t="s">
        <v>1</v>
      </c>
      <c r="B10" s="197">
        <f aca="true" t="shared" si="3" ref="B10:S10">SUM(B6:B9)</f>
        <v>19121</v>
      </c>
      <c r="C10" s="195">
        <f t="shared" si="3"/>
        <v>833</v>
      </c>
      <c r="D10" s="195">
        <f t="shared" si="3"/>
        <v>184</v>
      </c>
      <c r="E10" s="195">
        <f t="shared" si="3"/>
        <v>45</v>
      </c>
      <c r="F10" s="195">
        <f t="shared" si="3"/>
        <v>2087</v>
      </c>
      <c r="G10" s="195">
        <f t="shared" si="3"/>
        <v>1308</v>
      </c>
      <c r="H10" s="195">
        <f t="shared" si="3"/>
        <v>5</v>
      </c>
      <c r="I10" s="195">
        <f t="shared" si="3"/>
        <v>17</v>
      </c>
      <c r="J10" s="195">
        <f t="shared" si="3"/>
        <v>16</v>
      </c>
      <c r="K10" s="196">
        <f t="shared" si="3"/>
        <v>34</v>
      </c>
      <c r="L10" s="167">
        <f t="shared" si="3"/>
        <v>23650</v>
      </c>
      <c r="M10" s="197">
        <f t="shared" si="3"/>
        <v>39836</v>
      </c>
      <c r="N10" s="195">
        <f t="shared" si="3"/>
        <v>243</v>
      </c>
      <c r="O10" s="195">
        <f t="shared" si="3"/>
        <v>13</v>
      </c>
      <c r="P10" s="195">
        <f t="shared" si="3"/>
        <v>375</v>
      </c>
      <c r="Q10" s="196">
        <f t="shared" si="3"/>
        <v>148</v>
      </c>
      <c r="R10" s="167">
        <f t="shared" si="3"/>
        <v>40615</v>
      </c>
      <c r="S10" s="167">
        <f t="shared" si="3"/>
        <v>64265</v>
      </c>
    </row>
    <row r="11" spans="1:19" ht="12.75">
      <c r="A11" s="25" t="s">
        <v>97</v>
      </c>
      <c r="B11" s="172">
        <v>3199</v>
      </c>
      <c r="C11" s="173">
        <v>189</v>
      </c>
      <c r="D11" s="173">
        <v>40</v>
      </c>
      <c r="E11" s="173">
        <v>12</v>
      </c>
      <c r="F11" s="173">
        <v>102</v>
      </c>
      <c r="G11" s="173">
        <v>151</v>
      </c>
      <c r="H11" s="173">
        <v>3</v>
      </c>
      <c r="I11" s="173">
        <v>0</v>
      </c>
      <c r="J11" s="173">
        <v>0</v>
      </c>
      <c r="K11" s="174">
        <v>2</v>
      </c>
      <c r="L11" s="171">
        <f t="shared" si="0"/>
        <v>3698</v>
      </c>
      <c r="M11" s="172">
        <v>11676</v>
      </c>
      <c r="N11" s="173">
        <v>85</v>
      </c>
      <c r="O11" s="173">
        <v>5</v>
      </c>
      <c r="P11" s="173">
        <v>117</v>
      </c>
      <c r="Q11" s="174">
        <v>29</v>
      </c>
      <c r="R11" s="171">
        <f t="shared" si="1"/>
        <v>11912</v>
      </c>
      <c r="S11" s="171">
        <f t="shared" si="2"/>
        <v>15610</v>
      </c>
    </row>
    <row r="12" spans="1:19" ht="12.75">
      <c r="A12" s="29" t="s">
        <v>98</v>
      </c>
      <c r="B12" s="181">
        <v>237</v>
      </c>
      <c r="C12" s="182">
        <v>4</v>
      </c>
      <c r="D12" s="182">
        <v>2</v>
      </c>
      <c r="E12" s="182">
        <v>0</v>
      </c>
      <c r="F12" s="182">
        <v>17</v>
      </c>
      <c r="G12" s="182">
        <v>32</v>
      </c>
      <c r="H12" s="182">
        <v>0</v>
      </c>
      <c r="I12" s="182">
        <v>0</v>
      </c>
      <c r="J12" s="182">
        <v>0</v>
      </c>
      <c r="K12" s="183">
        <v>0</v>
      </c>
      <c r="L12" s="180">
        <f t="shared" si="0"/>
        <v>292</v>
      </c>
      <c r="M12" s="181">
        <v>1844</v>
      </c>
      <c r="N12" s="182">
        <v>19</v>
      </c>
      <c r="O12" s="182">
        <v>0</v>
      </c>
      <c r="P12" s="182">
        <v>21</v>
      </c>
      <c r="Q12" s="183">
        <v>8</v>
      </c>
      <c r="R12" s="180">
        <f t="shared" si="1"/>
        <v>1892</v>
      </c>
      <c r="S12" s="180">
        <f t="shared" si="2"/>
        <v>2184</v>
      </c>
    </row>
    <row r="13" spans="1:19" ht="12.75">
      <c r="A13" s="29" t="s">
        <v>84</v>
      </c>
      <c r="B13" s="181">
        <v>257</v>
      </c>
      <c r="C13" s="182">
        <v>7</v>
      </c>
      <c r="D13" s="182">
        <v>1</v>
      </c>
      <c r="E13" s="182">
        <v>0</v>
      </c>
      <c r="F13" s="182">
        <v>4</v>
      </c>
      <c r="G13" s="182">
        <v>5</v>
      </c>
      <c r="H13" s="182">
        <v>1</v>
      </c>
      <c r="I13" s="182">
        <v>0</v>
      </c>
      <c r="J13" s="182">
        <v>0</v>
      </c>
      <c r="K13" s="183">
        <v>2</v>
      </c>
      <c r="L13" s="180">
        <f t="shared" si="0"/>
        <v>277</v>
      </c>
      <c r="M13" s="181">
        <v>2251</v>
      </c>
      <c r="N13" s="182">
        <v>7</v>
      </c>
      <c r="O13" s="182">
        <v>0</v>
      </c>
      <c r="P13" s="182">
        <v>8</v>
      </c>
      <c r="Q13" s="183">
        <v>5</v>
      </c>
      <c r="R13" s="180">
        <f t="shared" si="1"/>
        <v>2271</v>
      </c>
      <c r="S13" s="180">
        <f t="shared" si="2"/>
        <v>2548</v>
      </c>
    </row>
    <row r="14" spans="1:19" ht="12.75">
      <c r="A14" s="29" t="s">
        <v>102</v>
      </c>
      <c r="B14" s="181">
        <v>226</v>
      </c>
      <c r="C14" s="182">
        <v>9</v>
      </c>
      <c r="D14" s="182">
        <v>1</v>
      </c>
      <c r="E14" s="182">
        <v>0</v>
      </c>
      <c r="F14" s="182">
        <v>16</v>
      </c>
      <c r="G14" s="182">
        <v>35</v>
      </c>
      <c r="H14" s="182">
        <v>1</v>
      </c>
      <c r="I14" s="182">
        <v>0</v>
      </c>
      <c r="J14" s="182">
        <v>0</v>
      </c>
      <c r="K14" s="183">
        <v>0</v>
      </c>
      <c r="L14" s="180">
        <f t="shared" si="0"/>
        <v>288</v>
      </c>
      <c r="M14" s="181">
        <v>1547</v>
      </c>
      <c r="N14" s="182">
        <v>9</v>
      </c>
      <c r="O14" s="182">
        <v>0</v>
      </c>
      <c r="P14" s="182">
        <v>13</v>
      </c>
      <c r="Q14" s="183">
        <v>5</v>
      </c>
      <c r="R14" s="180">
        <f t="shared" si="1"/>
        <v>1574</v>
      </c>
      <c r="S14" s="180">
        <f t="shared" si="2"/>
        <v>1862</v>
      </c>
    </row>
    <row r="15" spans="1:19" ht="12.75">
      <c r="A15" s="29" t="s">
        <v>104</v>
      </c>
      <c r="B15" s="181">
        <v>341</v>
      </c>
      <c r="C15" s="182">
        <v>6</v>
      </c>
      <c r="D15" s="182">
        <v>1</v>
      </c>
      <c r="E15" s="182">
        <v>3</v>
      </c>
      <c r="F15" s="182">
        <v>3</v>
      </c>
      <c r="G15" s="182">
        <v>7</v>
      </c>
      <c r="H15" s="182">
        <v>0</v>
      </c>
      <c r="I15" s="182">
        <v>0</v>
      </c>
      <c r="J15" s="182">
        <v>0</v>
      </c>
      <c r="K15" s="183"/>
      <c r="L15" s="180">
        <f t="shared" si="0"/>
        <v>361</v>
      </c>
      <c r="M15" s="181">
        <v>7805</v>
      </c>
      <c r="N15" s="182">
        <v>21</v>
      </c>
      <c r="O15" s="182">
        <v>0</v>
      </c>
      <c r="P15" s="182">
        <v>21</v>
      </c>
      <c r="Q15" s="183">
        <v>13</v>
      </c>
      <c r="R15" s="180">
        <f t="shared" si="1"/>
        <v>7860</v>
      </c>
      <c r="S15" s="180">
        <f t="shared" si="2"/>
        <v>8221</v>
      </c>
    </row>
    <row r="16" spans="1:19" ht="12.75">
      <c r="A16" s="29" t="s">
        <v>85</v>
      </c>
      <c r="B16" s="181">
        <v>13</v>
      </c>
      <c r="C16" s="182">
        <v>1</v>
      </c>
      <c r="D16" s="182">
        <v>0</v>
      </c>
      <c r="E16" s="182">
        <v>0</v>
      </c>
      <c r="F16" s="182">
        <v>1</v>
      </c>
      <c r="G16" s="182">
        <v>0</v>
      </c>
      <c r="H16" s="182">
        <v>0</v>
      </c>
      <c r="I16" s="182">
        <v>0</v>
      </c>
      <c r="J16" s="182">
        <v>0</v>
      </c>
      <c r="K16" s="183">
        <v>0</v>
      </c>
      <c r="L16" s="180">
        <f t="shared" si="0"/>
        <v>15</v>
      </c>
      <c r="M16" s="181">
        <v>546</v>
      </c>
      <c r="N16" s="182">
        <v>6</v>
      </c>
      <c r="O16" s="182">
        <v>0</v>
      </c>
      <c r="P16" s="182">
        <v>2</v>
      </c>
      <c r="Q16" s="183">
        <v>3</v>
      </c>
      <c r="R16" s="180">
        <f t="shared" si="1"/>
        <v>557</v>
      </c>
      <c r="S16" s="180">
        <f t="shared" si="2"/>
        <v>572</v>
      </c>
    </row>
    <row r="17" spans="1:19" ht="13.5" thickBot="1">
      <c r="A17" s="33" t="s">
        <v>86</v>
      </c>
      <c r="B17" s="189">
        <v>176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1">
        <v>1</v>
      </c>
      <c r="L17" s="188">
        <f t="shared" si="0"/>
        <v>177</v>
      </c>
      <c r="M17" s="189">
        <v>2732</v>
      </c>
      <c r="N17" s="190">
        <v>5</v>
      </c>
      <c r="O17" s="190">
        <v>0</v>
      </c>
      <c r="P17" s="190">
        <v>5</v>
      </c>
      <c r="Q17" s="191">
        <v>0</v>
      </c>
      <c r="R17" s="188">
        <f t="shared" si="1"/>
        <v>2742</v>
      </c>
      <c r="S17" s="188">
        <f t="shared" si="2"/>
        <v>2919</v>
      </c>
    </row>
    <row r="18" spans="1:19" s="21" customFormat="1" ht="26.25" thickBot="1">
      <c r="A18" s="37" t="s">
        <v>2</v>
      </c>
      <c r="B18" s="197">
        <f>SUM(B11:B17)</f>
        <v>4449</v>
      </c>
      <c r="C18" s="195">
        <f aca="true" t="shared" si="4" ref="C18:S18">SUM(C11:C17)</f>
        <v>216</v>
      </c>
      <c r="D18" s="195">
        <f t="shared" si="4"/>
        <v>45</v>
      </c>
      <c r="E18" s="195">
        <f t="shared" si="4"/>
        <v>15</v>
      </c>
      <c r="F18" s="195">
        <f t="shared" si="4"/>
        <v>143</v>
      </c>
      <c r="G18" s="195">
        <f t="shared" si="4"/>
        <v>230</v>
      </c>
      <c r="H18" s="195">
        <f t="shared" si="4"/>
        <v>5</v>
      </c>
      <c r="I18" s="195">
        <f t="shared" si="4"/>
        <v>0</v>
      </c>
      <c r="J18" s="195">
        <f t="shared" si="4"/>
        <v>0</v>
      </c>
      <c r="K18" s="196">
        <f t="shared" si="4"/>
        <v>5</v>
      </c>
      <c r="L18" s="167">
        <f t="shared" si="4"/>
        <v>5108</v>
      </c>
      <c r="M18" s="197">
        <f t="shared" si="4"/>
        <v>28401</v>
      </c>
      <c r="N18" s="195">
        <f t="shared" si="4"/>
        <v>152</v>
      </c>
      <c r="O18" s="195">
        <f t="shared" si="4"/>
        <v>5</v>
      </c>
      <c r="P18" s="195">
        <f t="shared" si="4"/>
        <v>187</v>
      </c>
      <c r="Q18" s="196">
        <f t="shared" si="4"/>
        <v>63</v>
      </c>
      <c r="R18" s="167">
        <f t="shared" si="4"/>
        <v>28808</v>
      </c>
      <c r="S18" s="167">
        <f t="shared" si="4"/>
        <v>33916</v>
      </c>
    </row>
    <row r="19" spans="1:19" ht="12.75">
      <c r="A19" s="25" t="s">
        <v>3</v>
      </c>
      <c r="B19" s="172">
        <v>1194</v>
      </c>
      <c r="C19" s="173">
        <v>94</v>
      </c>
      <c r="D19" s="173">
        <v>16</v>
      </c>
      <c r="E19" s="173">
        <v>25</v>
      </c>
      <c r="F19" s="173">
        <v>59</v>
      </c>
      <c r="G19" s="173">
        <v>140</v>
      </c>
      <c r="H19" s="173">
        <v>1</v>
      </c>
      <c r="I19" s="173">
        <v>0</v>
      </c>
      <c r="J19" s="173">
        <v>0</v>
      </c>
      <c r="K19" s="174">
        <v>7</v>
      </c>
      <c r="L19" s="171">
        <f t="shared" si="0"/>
        <v>1536</v>
      </c>
      <c r="M19" s="172">
        <v>8321</v>
      </c>
      <c r="N19" s="173">
        <v>61</v>
      </c>
      <c r="O19" s="173">
        <v>21</v>
      </c>
      <c r="P19" s="173">
        <v>58</v>
      </c>
      <c r="Q19" s="174">
        <v>43</v>
      </c>
      <c r="R19" s="171">
        <f>SUM(M19:Q19)</f>
        <v>8504</v>
      </c>
      <c r="S19" s="171">
        <f t="shared" si="2"/>
        <v>10040</v>
      </c>
    </row>
    <row r="20" spans="1:19" ht="12.75">
      <c r="A20" s="29" t="s">
        <v>10</v>
      </c>
      <c r="B20" s="181">
        <v>159</v>
      </c>
      <c r="C20" s="182">
        <v>6</v>
      </c>
      <c r="D20" s="182">
        <v>2</v>
      </c>
      <c r="E20" s="182">
        <v>1</v>
      </c>
      <c r="F20" s="182">
        <v>4</v>
      </c>
      <c r="G20" s="182">
        <v>19</v>
      </c>
      <c r="H20" s="182">
        <v>0</v>
      </c>
      <c r="I20" s="182">
        <v>0</v>
      </c>
      <c r="J20" s="182">
        <v>0</v>
      </c>
      <c r="K20" s="183">
        <v>1</v>
      </c>
      <c r="L20" s="171">
        <f t="shared" si="0"/>
        <v>192</v>
      </c>
      <c r="M20" s="181">
        <v>2343</v>
      </c>
      <c r="N20" s="182">
        <v>8</v>
      </c>
      <c r="O20" s="182">
        <v>4</v>
      </c>
      <c r="P20" s="182">
        <v>17</v>
      </c>
      <c r="Q20" s="183">
        <v>10</v>
      </c>
      <c r="R20" s="171">
        <f t="shared" si="1"/>
        <v>2382</v>
      </c>
      <c r="S20" s="171">
        <f t="shared" si="2"/>
        <v>2574</v>
      </c>
    </row>
    <row r="21" spans="1:19" ht="12.75">
      <c r="A21" s="29" t="s">
        <v>103</v>
      </c>
      <c r="B21" s="181">
        <v>545</v>
      </c>
      <c r="C21" s="182">
        <v>8</v>
      </c>
      <c r="D21" s="182">
        <v>2</v>
      </c>
      <c r="E21" s="182">
        <v>2</v>
      </c>
      <c r="F21" s="182">
        <v>12</v>
      </c>
      <c r="G21" s="182">
        <v>26</v>
      </c>
      <c r="H21" s="182">
        <v>0</v>
      </c>
      <c r="I21" s="182">
        <v>0</v>
      </c>
      <c r="J21" s="182">
        <v>0</v>
      </c>
      <c r="K21" s="183">
        <v>0</v>
      </c>
      <c r="L21" s="171">
        <f t="shared" si="0"/>
        <v>595</v>
      </c>
      <c r="M21" s="181">
        <v>8279</v>
      </c>
      <c r="N21" s="182">
        <v>28</v>
      </c>
      <c r="O21" s="182">
        <v>9</v>
      </c>
      <c r="P21" s="182">
        <v>37</v>
      </c>
      <c r="Q21" s="183">
        <v>13</v>
      </c>
      <c r="R21" s="171">
        <f t="shared" si="1"/>
        <v>8366</v>
      </c>
      <c r="S21" s="171">
        <f t="shared" si="2"/>
        <v>8961</v>
      </c>
    </row>
    <row r="22" spans="1:19" ht="12.75">
      <c r="A22" s="29" t="s">
        <v>105</v>
      </c>
      <c r="B22" s="181">
        <v>36</v>
      </c>
      <c r="C22" s="182">
        <v>1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3">
        <v>0</v>
      </c>
      <c r="L22" s="171">
        <f t="shared" si="0"/>
        <v>37</v>
      </c>
      <c r="M22" s="181">
        <v>679</v>
      </c>
      <c r="N22" s="182">
        <v>3</v>
      </c>
      <c r="O22" s="182">
        <v>0</v>
      </c>
      <c r="P22" s="182">
        <v>4</v>
      </c>
      <c r="Q22" s="183">
        <v>1</v>
      </c>
      <c r="R22" s="171">
        <f t="shared" si="1"/>
        <v>687</v>
      </c>
      <c r="S22" s="171">
        <f t="shared" si="2"/>
        <v>724</v>
      </c>
    </row>
    <row r="23" spans="1:19" ht="13.5" thickBot="1">
      <c r="A23" s="33" t="s">
        <v>106</v>
      </c>
      <c r="B23" s="189">
        <v>64</v>
      </c>
      <c r="C23" s="190">
        <v>0</v>
      </c>
      <c r="D23" s="190">
        <v>0</v>
      </c>
      <c r="E23" s="190">
        <v>1</v>
      </c>
      <c r="F23" s="190">
        <v>1</v>
      </c>
      <c r="G23" s="190">
        <v>0</v>
      </c>
      <c r="H23" s="190">
        <v>0</v>
      </c>
      <c r="I23" s="190">
        <v>0</v>
      </c>
      <c r="J23" s="190">
        <v>0</v>
      </c>
      <c r="K23" s="191">
        <v>0</v>
      </c>
      <c r="L23" s="171">
        <f t="shared" si="0"/>
        <v>66</v>
      </c>
      <c r="M23" s="189">
        <v>668</v>
      </c>
      <c r="N23" s="190">
        <v>0</v>
      </c>
      <c r="O23" s="190">
        <v>1</v>
      </c>
      <c r="P23" s="190">
        <v>5</v>
      </c>
      <c r="Q23" s="191">
        <v>0</v>
      </c>
      <c r="R23" s="171">
        <f t="shared" si="1"/>
        <v>674</v>
      </c>
      <c r="S23" s="171">
        <f t="shared" si="2"/>
        <v>740</v>
      </c>
    </row>
    <row r="24" spans="1:19" ht="13.5" thickBot="1">
      <c r="A24" s="17" t="s">
        <v>79</v>
      </c>
      <c r="B24" s="197">
        <f>SUM(B19:B23)</f>
        <v>1998</v>
      </c>
      <c r="C24" s="195">
        <f>SUM(C19:C23)</f>
        <v>109</v>
      </c>
      <c r="D24" s="195">
        <f aca="true" t="shared" si="5" ref="D24:K24">SUM(D19:D23)</f>
        <v>20</v>
      </c>
      <c r="E24" s="195">
        <f t="shared" si="5"/>
        <v>29</v>
      </c>
      <c r="F24" s="195">
        <f t="shared" si="5"/>
        <v>76</v>
      </c>
      <c r="G24" s="195">
        <f t="shared" si="5"/>
        <v>185</v>
      </c>
      <c r="H24" s="195">
        <f t="shared" si="5"/>
        <v>1</v>
      </c>
      <c r="I24" s="195">
        <f t="shared" si="5"/>
        <v>0</v>
      </c>
      <c r="J24" s="195">
        <f t="shared" si="5"/>
        <v>0</v>
      </c>
      <c r="K24" s="196">
        <f t="shared" si="5"/>
        <v>8</v>
      </c>
      <c r="L24" s="167">
        <f aca="true" t="shared" si="6" ref="L24:S24">SUM(L19:L23)</f>
        <v>2426</v>
      </c>
      <c r="M24" s="197">
        <f t="shared" si="6"/>
        <v>20290</v>
      </c>
      <c r="N24" s="197">
        <f t="shared" si="6"/>
        <v>100</v>
      </c>
      <c r="O24" s="197">
        <f t="shared" si="6"/>
        <v>35</v>
      </c>
      <c r="P24" s="197">
        <f t="shared" si="6"/>
        <v>121</v>
      </c>
      <c r="Q24" s="197">
        <f t="shared" si="6"/>
        <v>67</v>
      </c>
      <c r="R24" s="167">
        <f t="shared" si="6"/>
        <v>20613</v>
      </c>
      <c r="S24" s="167">
        <f t="shared" si="6"/>
        <v>23039</v>
      </c>
    </row>
    <row r="25" spans="1:19" ht="12.75">
      <c r="A25" s="25" t="s">
        <v>99</v>
      </c>
      <c r="B25" s="172">
        <v>2170</v>
      </c>
      <c r="C25" s="173">
        <v>72</v>
      </c>
      <c r="D25" s="173">
        <v>21</v>
      </c>
      <c r="E25" s="173">
        <v>7</v>
      </c>
      <c r="F25" s="173">
        <v>46</v>
      </c>
      <c r="G25" s="173">
        <v>61</v>
      </c>
      <c r="H25" s="173">
        <v>1</v>
      </c>
      <c r="I25" s="173">
        <v>0</v>
      </c>
      <c r="J25" s="173">
        <v>0</v>
      </c>
      <c r="K25" s="174">
        <v>1</v>
      </c>
      <c r="L25" s="171">
        <f t="shared" si="0"/>
        <v>2379</v>
      </c>
      <c r="M25" s="172">
        <v>5830</v>
      </c>
      <c r="N25" s="173">
        <v>15</v>
      </c>
      <c r="O25" s="173">
        <v>1</v>
      </c>
      <c r="P25" s="173">
        <v>64</v>
      </c>
      <c r="Q25" s="174">
        <v>12</v>
      </c>
      <c r="R25" s="171">
        <f t="shared" si="1"/>
        <v>5922</v>
      </c>
      <c r="S25" s="171">
        <f t="shared" si="2"/>
        <v>8301</v>
      </c>
    </row>
    <row r="26" spans="1:19" ht="12.75">
      <c r="A26" s="29" t="s">
        <v>73</v>
      </c>
      <c r="B26" s="181">
        <v>1161</v>
      </c>
      <c r="C26" s="182">
        <v>27</v>
      </c>
      <c r="D26" s="182">
        <v>5</v>
      </c>
      <c r="E26" s="182">
        <v>1</v>
      </c>
      <c r="F26" s="182">
        <v>18</v>
      </c>
      <c r="G26" s="182">
        <v>34</v>
      </c>
      <c r="H26" s="182">
        <v>1</v>
      </c>
      <c r="I26" s="182">
        <v>0</v>
      </c>
      <c r="J26" s="182">
        <v>0</v>
      </c>
      <c r="K26" s="183">
        <v>1</v>
      </c>
      <c r="L26" s="180">
        <f t="shared" si="0"/>
        <v>1248</v>
      </c>
      <c r="M26" s="181">
        <v>7634</v>
      </c>
      <c r="N26" s="182">
        <v>42</v>
      </c>
      <c r="O26" s="182">
        <v>0</v>
      </c>
      <c r="P26" s="182">
        <v>81</v>
      </c>
      <c r="Q26" s="183">
        <v>2</v>
      </c>
      <c r="R26" s="180">
        <f t="shared" si="1"/>
        <v>7759</v>
      </c>
      <c r="S26" s="180">
        <f t="shared" si="2"/>
        <v>9007</v>
      </c>
    </row>
    <row r="27" spans="1:19" ht="13.5" thickBot="1">
      <c r="A27" s="33" t="s">
        <v>107</v>
      </c>
      <c r="B27" s="189">
        <v>55</v>
      </c>
      <c r="C27" s="190">
        <v>1</v>
      </c>
      <c r="D27" s="190">
        <v>0</v>
      </c>
      <c r="E27" s="190">
        <v>0</v>
      </c>
      <c r="F27" s="190">
        <v>1</v>
      </c>
      <c r="G27" s="190">
        <v>2</v>
      </c>
      <c r="H27" s="190">
        <v>0</v>
      </c>
      <c r="I27" s="190">
        <v>0</v>
      </c>
      <c r="J27" s="190">
        <v>0</v>
      </c>
      <c r="K27" s="191">
        <v>0</v>
      </c>
      <c r="L27" s="188">
        <f t="shared" si="0"/>
        <v>59</v>
      </c>
      <c r="M27" s="189">
        <v>540</v>
      </c>
      <c r="N27" s="190">
        <v>1</v>
      </c>
      <c r="O27" s="190">
        <v>0</v>
      </c>
      <c r="P27" s="190">
        <v>9</v>
      </c>
      <c r="Q27" s="191">
        <v>1</v>
      </c>
      <c r="R27" s="188">
        <f t="shared" si="1"/>
        <v>551</v>
      </c>
      <c r="S27" s="188">
        <f t="shared" si="2"/>
        <v>610</v>
      </c>
    </row>
    <row r="28" spans="1:19" s="21" customFormat="1" ht="13.5" thickBot="1">
      <c r="A28" s="17" t="s">
        <v>78</v>
      </c>
      <c r="B28" s="197">
        <f aca="true" t="shared" si="7" ref="B28:S28">SUM(B25:B27)</f>
        <v>3386</v>
      </c>
      <c r="C28" s="195">
        <f t="shared" si="7"/>
        <v>100</v>
      </c>
      <c r="D28" s="195">
        <f t="shared" si="7"/>
        <v>26</v>
      </c>
      <c r="E28" s="195">
        <f t="shared" si="7"/>
        <v>8</v>
      </c>
      <c r="F28" s="195">
        <f t="shared" si="7"/>
        <v>65</v>
      </c>
      <c r="G28" s="195">
        <f t="shared" si="7"/>
        <v>97</v>
      </c>
      <c r="H28" s="195">
        <f t="shared" si="7"/>
        <v>2</v>
      </c>
      <c r="I28" s="195">
        <f t="shared" si="7"/>
        <v>0</v>
      </c>
      <c r="J28" s="195">
        <f t="shared" si="7"/>
        <v>0</v>
      </c>
      <c r="K28" s="196">
        <f t="shared" si="7"/>
        <v>2</v>
      </c>
      <c r="L28" s="167">
        <f t="shared" si="7"/>
        <v>3686</v>
      </c>
      <c r="M28" s="197">
        <f t="shared" si="7"/>
        <v>14004</v>
      </c>
      <c r="N28" s="195">
        <f t="shared" si="7"/>
        <v>58</v>
      </c>
      <c r="O28" s="195">
        <f t="shared" si="7"/>
        <v>1</v>
      </c>
      <c r="P28" s="195">
        <f t="shared" si="7"/>
        <v>154</v>
      </c>
      <c r="Q28" s="196">
        <f t="shared" si="7"/>
        <v>15</v>
      </c>
      <c r="R28" s="167">
        <f t="shared" si="7"/>
        <v>14232</v>
      </c>
      <c r="S28" s="167">
        <f t="shared" si="7"/>
        <v>17918</v>
      </c>
    </row>
    <row r="29" spans="1:19" ht="12.75">
      <c r="A29" s="25" t="s">
        <v>82</v>
      </c>
      <c r="B29" s="172">
        <v>1698</v>
      </c>
      <c r="C29" s="173">
        <v>64</v>
      </c>
      <c r="D29" s="173">
        <v>3</v>
      </c>
      <c r="E29" s="173">
        <v>1</v>
      </c>
      <c r="F29" s="173">
        <v>19</v>
      </c>
      <c r="G29" s="173">
        <v>18</v>
      </c>
      <c r="H29" s="173">
        <v>2</v>
      </c>
      <c r="I29" s="173">
        <v>0</v>
      </c>
      <c r="J29" s="173">
        <v>0</v>
      </c>
      <c r="K29" s="174">
        <v>0</v>
      </c>
      <c r="L29" s="171">
        <f t="shared" si="0"/>
        <v>1805</v>
      </c>
      <c r="M29" s="172">
        <v>3982</v>
      </c>
      <c r="N29" s="173">
        <v>22</v>
      </c>
      <c r="O29" s="173">
        <v>0</v>
      </c>
      <c r="P29" s="173">
        <v>44</v>
      </c>
      <c r="Q29" s="174">
        <v>4</v>
      </c>
      <c r="R29" s="171">
        <f t="shared" si="1"/>
        <v>4052</v>
      </c>
      <c r="S29" s="171">
        <f t="shared" si="2"/>
        <v>5857</v>
      </c>
    </row>
    <row r="30" spans="1:19" ht="12.75">
      <c r="A30" s="29" t="s">
        <v>87</v>
      </c>
      <c r="B30" s="181">
        <v>244</v>
      </c>
      <c r="C30" s="182">
        <v>3</v>
      </c>
      <c r="D30" s="182">
        <v>0</v>
      </c>
      <c r="E30" s="182">
        <v>0</v>
      </c>
      <c r="F30" s="182">
        <v>2</v>
      </c>
      <c r="G30" s="182">
        <v>8</v>
      </c>
      <c r="H30" s="182">
        <v>0</v>
      </c>
      <c r="I30" s="182">
        <v>0</v>
      </c>
      <c r="J30" s="182">
        <v>0</v>
      </c>
      <c r="K30" s="183">
        <v>1</v>
      </c>
      <c r="L30" s="180">
        <f t="shared" si="0"/>
        <v>258</v>
      </c>
      <c r="M30" s="181">
        <v>1881</v>
      </c>
      <c r="N30" s="182">
        <v>1</v>
      </c>
      <c r="O30" s="182">
        <v>0</v>
      </c>
      <c r="P30" s="182">
        <v>16</v>
      </c>
      <c r="Q30" s="183">
        <v>4</v>
      </c>
      <c r="R30" s="180">
        <f t="shared" si="1"/>
        <v>1902</v>
      </c>
      <c r="S30" s="180">
        <f t="shared" si="2"/>
        <v>2160</v>
      </c>
    </row>
    <row r="31" spans="1:19" ht="12.75">
      <c r="A31" s="29" t="s">
        <v>108</v>
      </c>
      <c r="B31" s="181">
        <v>183</v>
      </c>
      <c r="C31" s="182">
        <v>4</v>
      </c>
      <c r="D31" s="182">
        <v>1</v>
      </c>
      <c r="E31" s="182">
        <v>1</v>
      </c>
      <c r="F31" s="182">
        <v>2</v>
      </c>
      <c r="G31" s="182">
        <v>6</v>
      </c>
      <c r="H31" s="182">
        <v>0</v>
      </c>
      <c r="I31" s="182">
        <v>0</v>
      </c>
      <c r="J31" s="182">
        <v>0</v>
      </c>
      <c r="K31" s="183">
        <v>1</v>
      </c>
      <c r="L31" s="180">
        <f t="shared" si="0"/>
        <v>198</v>
      </c>
      <c r="M31" s="181">
        <v>1659</v>
      </c>
      <c r="N31" s="182">
        <v>3</v>
      </c>
      <c r="O31" s="182">
        <v>8</v>
      </c>
      <c r="P31" s="182">
        <v>33</v>
      </c>
      <c r="Q31" s="183">
        <v>3</v>
      </c>
      <c r="R31" s="180">
        <f t="shared" si="1"/>
        <v>1706</v>
      </c>
      <c r="S31" s="180">
        <f t="shared" si="2"/>
        <v>1904</v>
      </c>
    </row>
    <row r="32" spans="1:19" ht="13.5" thickBot="1">
      <c r="A32" s="33" t="s">
        <v>109</v>
      </c>
      <c r="B32" s="189">
        <v>38</v>
      </c>
      <c r="C32" s="190">
        <v>2</v>
      </c>
      <c r="D32" s="190">
        <v>0</v>
      </c>
      <c r="E32" s="190">
        <v>0</v>
      </c>
      <c r="F32" s="190">
        <v>0</v>
      </c>
      <c r="G32" s="190">
        <v>2</v>
      </c>
      <c r="H32" s="190">
        <v>0</v>
      </c>
      <c r="I32" s="190">
        <v>0</v>
      </c>
      <c r="J32" s="190">
        <v>0</v>
      </c>
      <c r="K32" s="191">
        <v>0</v>
      </c>
      <c r="L32" s="188">
        <f t="shared" si="0"/>
        <v>42</v>
      </c>
      <c r="M32" s="189">
        <v>1110</v>
      </c>
      <c r="N32" s="190">
        <v>1</v>
      </c>
      <c r="O32" s="190">
        <v>0</v>
      </c>
      <c r="P32" s="190">
        <v>23</v>
      </c>
      <c r="Q32" s="191">
        <v>0</v>
      </c>
      <c r="R32" s="188">
        <f t="shared" si="1"/>
        <v>1134</v>
      </c>
      <c r="S32" s="188">
        <f t="shared" si="2"/>
        <v>1176</v>
      </c>
    </row>
    <row r="33" spans="1:19" s="21" customFormat="1" ht="13.5" thickBot="1">
      <c r="A33" s="37" t="s">
        <v>4</v>
      </c>
      <c r="B33" s="197">
        <f aca="true" t="shared" si="8" ref="B33:S33">SUM(B29:B32)</f>
        <v>2163</v>
      </c>
      <c r="C33" s="195">
        <f t="shared" si="8"/>
        <v>73</v>
      </c>
      <c r="D33" s="195">
        <f t="shared" si="8"/>
        <v>4</v>
      </c>
      <c r="E33" s="195">
        <f t="shared" si="8"/>
        <v>2</v>
      </c>
      <c r="F33" s="195">
        <f t="shared" si="8"/>
        <v>23</v>
      </c>
      <c r="G33" s="195">
        <f t="shared" si="8"/>
        <v>34</v>
      </c>
      <c r="H33" s="195">
        <f t="shared" si="8"/>
        <v>2</v>
      </c>
      <c r="I33" s="195">
        <f t="shared" si="8"/>
        <v>0</v>
      </c>
      <c r="J33" s="195">
        <f t="shared" si="8"/>
        <v>0</v>
      </c>
      <c r="K33" s="196">
        <f t="shared" si="8"/>
        <v>2</v>
      </c>
      <c r="L33" s="167">
        <f t="shared" si="8"/>
        <v>2303</v>
      </c>
      <c r="M33" s="197">
        <f t="shared" si="8"/>
        <v>8632</v>
      </c>
      <c r="N33" s="195">
        <f t="shared" si="8"/>
        <v>27</v>
      </c>
      <c r="O33" s="195">
        <f t="shared" si="8"/>
        <v>8</v>
      </c>
      <c r="P33" s="195">
        <f t="shared" si="8"/>
        <v>116</v>
      </c>
      <c r="Q33" s="196">
        <f t="shared" si="8"/>
        <v>11</v>
      </c>
      <c r="R33" s="167">
        <f t="shared" si="8"/>
        <v>8794</v>
      </c>
      <c r="S33" s="167">
        <f t="shared" si="8"/>
        <v>11097</v>
      </c>
    </row>
    <row r="34" spans="1:19" s="21" customFormat="1" ht="13.5" thickBot="1">
      <c r="A34" s="17" t="s">
        <v>5</v>
      </c>
      <c r="B34" s="215">
        <f>B5+B10+B18+B24+B28+B33</f>
        <v>40345</v>
      </c>
      <c r="C34" s="215">
        <f aca="true" t="shared" si="9" ref="C34:L34">C5+C10+C18+C24+C28+C33</f>
        <v>1897</v>
      </c>
      <c r="D34" s="215">
        <f t="shared" si="9"/>
        <v>504</v>
      </c>
      <c r="E34" s="215">
        <f t="shared" si="9"/>
        <v>136</v>
      </c>
      <c r="F34" s="215">
        <f t="shared" si="9"/>
        <v>4028</v>
      </c>
      <c r="G34" s="215">
        <f t="shared" si="9"/>
        <v>2890</v>
      </c>
      <c r="H34" s="215">
        <f t="shared" si="9"/>
        <v>20</v>
      </c>
      <c r="I34" s="215">
        <f t="shared" si="9"/>
        <v>35</v>
      </c>
      <c r="J34" s="215">
        <f t="shared" si="9"/>
        <v>56</v>
      </c>
      <c r="K34" s="211">
        <f t="shared" si="9"/>
        <v>138</v>
      </c>
      <c r="L34" s="216">
        <f t="shared" si="9"/>
        <v>50049</v>
      </c>
      <c r="M34" s="215">
        <f aca="true" t="shared" si="10" ref="M34:S34">M5+M10+M18+M24+M28+M33</f>
        <v>123260</v>
      </c>
      <c r="N34" s="215">
        <f t="shared" si="10"/>
        <v>706</v>
      </c>
      <c r="O34" s="215">
        <f t="shared" si="10"/>
        <v>73</v>
      </c>
      <c r="P34" s="215">
        <f t="shared" si="10"/>
        <v>1280</v>
      </c>
      <c r="Q34" s="215">
        <f t="shared" si="10"/>
        <v>362</v>
      </c>
      <c r="R34" s="211">
        <f t="shared" si="10"/>
        <v>125681</v>
      </c>
      <c r="S34" s="167">
        <f t="shared" si="10"/>
        <v>175730</v>
      </c>
    </row>
  </sheetData>
  <sheetProtection/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</cp:lastModifiedBy>
  <cp:lastPrinted>2007-10-09T10:24:48Z</cp:lastPrinted>
  <dcterms:created xsi:type="dcterms:W3CDTF">2006-02-24T09:38:25Z</dcterms:created>
  <dcterms:modified xsi:type="dcterms:W3CDTF">2010-03-24T10:00:26Z</dcterms:modified>
  <cp:category/>
  <cp:version/>
  <cp:contentType/>
  <cp:contentStatus/>
</cp:coreProperties>
</file>